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1880" yWindow="105" windowWidth="16755" windowHeight="12600" tabRatio="568"/>
  </bookViews>
  <sheets>
    <sheet name="5. Финансовое обеспечение ГП14" sheetId="46" r:id="rId1"/>
  </sheets>
  <externalReferences>
    <externalReference r:id="rId2"/>
  </externalReferences>
  <definedNames>
    <definedName name="_bookmark4" localSheetId="0">'5. Финансовое обеспечение ГП14'!#REF!</definedName>
    <definedName name="_xlnm.Print_Titles" localSheetId="0">'5. Финансовое обеспечение ГП14'!$56:$58</definedName>
    <definedName name="_xlnm.Print_Area" localSheetId="0">'5. Финансовое обеспечение ГП14'!$A$2:$O$183</definedName>
  </definedNames>
  <calcPr calcId="124519"/>
</workbook>
</file>

<file path=xl/calcChain.xml><?xml version="1.0" encoding="utf-8"?>
<calcChain xmlns="http://schemas.openxmlformats.org/spreadsheetml/2006/main">
  <c r="H174" i="46"/>
  <c r="H62" l="1"/>
  <c r="J60"/>
  <c r="K60"/>
  <c r="I60"/>
  <c r="H161"/>
  <c r="H67"/>
  <c r="H136"/>
  <c r="O176"/>
  <c r="O175"/>
  <c r="O174"/>
  <c r="O173" s="1"/>
  <c r="N173"/>
  <c r="M173"/>
  <c r="L173"/>
  <c r="K173"/>
  <c r="J173"/>
  <c r="I173"/>
  <c r="H173"/>
  <c r="O170"/>
  <c r="N167"/>
  <c r="M167"/>
  <c r="L167"/>
  <c r="K167"/>
  <c r="J167"/>
  <c r="I167"/>
  <c r="H167"/>
  <c r="O167" s="1"/>
  <c r="O164"/>
  <c r="O163"/>
  <c r="O162"/>
  <c r="N161"/>
  <c r="M161"/>
  <c r="L161"/>
  <c r="K161"/>
  <c r="J161"/>
  <c r="I161"/>
  <c r="O161"/>
  <c r="O160"/>
  <c r="O159"/>
  <c r="O158"/>
  <c r="I158"/>
  <c r="O157"/>
  <c r="O156"/>
  <c r="O155"/>
  <c r="O154"/>
  <c r="O153"/>
  <c r="N152"/>
  <c r="M152"/>
  <c r="L152"/>
  <c r="K152"/>
  <c r="J152"/>
  <c r="I152"/>
  <c r="H152"/>
  <c r="O152" s="1"/>
  <c r="Q152" s="1"/>
  <c r="I149"/>
  <c r="H149"/>
  <c r="O149" s="1"/>
  <c r="J142"/>
  <c r="I142"/>
  <c r="H142"/>
  <c r="O142" s="1"/>
  <c r="I141"/>
  <c r="I146" s="1"/>
  <c r="I64" s="1"/>
  <c r="H141"/>
  <c r="H146" s="1"/>
  <c r="O140"/>
  <c r="N139"/>
  <c r="M139"/>
  <c r="L139"/>
  <c r="K139"/>
  <c r="J139"/>
  <c r="I139"/>
  <c r="H139"/>
  <c r="O139" s="1"/>
  <c r="O138"/>
  <c r="N137"/>
  <c r="M137"/>
  <c r="L137"/>
  <c r="K137"/>
  <c r="J137"/>
  <c r="I137"/>
  <c r="H137"/>
  <c r="O137" s="1"/>
  <c r="N136"/>
  <c r="M136"/>
  <c r="L136"/>
  <c r="K136"/>
  <c r="J136"/>
  <c r="I136"/>
  <c r="O136"/>
  <c r="T136" s="1"/>
  <c r="O133"/>
  <c r="I130"/>
  <c r="O130" s="1"/>
  <c r="P130" s="1"/>
  <c r="O127"/>
  <c r="O126"/>
  <c r="O125"/>
  <c r="N124"/>
  <c r="M124"/>
  <c r="L124"/>
  <c r="K124"/>
  <c r="J124"/>
  <c r="I124"/>
  <c r="H124"/>
  <c r="O124" s="1"/>
  <c r="N123"/>
  <c r="M123"/>
  <c r="L123"/>
  <c r="K123"/>
  <c r="J123"/>
  <c r="I123"/>
  <c r="H123"/>
  <c r="O123" s="1"/>
  <c r="O96"/>
  <c r="O90"/>
  <c r="P90" s="1"/>
  <c r="O84"/>
  <c r="J81"/>
  <c r="I81"/>
  <c r="H81"/>
  <c r="O81" s="1"/>
  <c r="O79"/>
  <c r="O78"/>
  <c r="O77"/>
  <c r="O76"/>
  <c r="J75"/>
  <c r="I75"/>
  <c r="O75" s="1"/>
  <c r="O74"/>
  <c r="O73"/>
  <c r="H72"/>
  <c r="O72" s="1"/>
  <c r="L71"/>
  <c r="K71"/>
  <c r="J71"/>
  <c r="I71"/>
  <c r="H71"/>
  <c r="O71" s="1"/>
  <c r="H68"/>
  <c r="O68" s="1"/>
  <c r="N67"/>
  <c r="M67"/>
  <c r="L67"/>
  <c r="K67"/>
  <c r="J67"/>
  <c r="I67"/>
  <c r="O67"/>
  <c r="N64"/>
  <c r="M64"/>
  <c r="L64"/>
  <c r="K64"/>
  <c r="J64"/>
  <c r="J62"/>
  <c r="I62"/>
  <c r="O62"/>
  <c r="N61"/>
  <c r="M61"/>
  <c r="L61"/>
  <c r="K61"/>
  <c r="J61"/>
  <c r="I61"/>
  <c r="N60"/>
  <c r="M60"/>
  <c r="L60"/>
  <c r="N55"/>
  <c r="M55"/>
  <c r="L55"/>
  <c r="K55"/>
  <c r="J55"/>
  <c r="I55"/>
  <c r="O53"/>
  <c r="O52"/>
  <c r="O51"/>
  <c r="N50"/>
  <c r="M50"/>
  <c r="L50"/>
  <c r="K50"/>
  <c r="J50"/>
  <c r="I50"/>
  <c r="H50"/>
  <c r="O50" s="1"/>
  <c r="O49"/>
  <c r="O48"/>
  <c r="O47"/>
  <c r="N46"/>
  <c r="M46"/>
  <c r="L46"/>
  <c r="K46"/>
  <c r="J46"/>
  <c r="I46"/>
  <c r="H46"/>
  <c r="O46" s="1"/>
  <c r="O45"/>
  <c r="O44"/>
  <c r="O43"/>
  <c r="N42"/>
  <c r="M42"/>
  <c r="L42"/>
  <c r="K42"/>
  <c r="J42"/>
  <c r="I42"/>
  <c r="H42"/>
  <c r="O42" s="1"/>
  <c r="O40"/>
  <c r="O39"/>
  <c r="N38"/>
  <c r="M38"/>
  <c r="L38"/>
  <c r="K38"/>
  <c r="J38"/>
  <c r="I38"/>
  <c r="H38"/>
  <c r="O38" s="1"/>
  <c r="O37"/>
  <c r="O36"/>
  <c r="O35"/>
  <c r="N34"/>
  <c r="M34"/>
  <c r="L34"/>
  <c r="K34"/>
  <c r="J34"/>
  <c r="I34"/>
  <c r="H34"/>
  <c r="O34" s="1"/>
  <c r="O33"/>
  <c r="O32"/>
  <c r="O31"/>
  <c r="N30"/>
  <c r="M30"/>
  <c r="L30"/>
  <c r="K30"/>
  <c r="J30"/>
  <c r="I30"/>
  <c r="H30"/>
  <c r="O30" s="1"/>
  <c r="O29"/>
  <c r="O28"/>
  <c r="O27"/>
  <c r="I26"/>
  <c r="H26"/>
  <c r="O26" s="1"/>
  <c r="O25"/>
  <c r="O24"/>
  <c r="O23"/>
  <c r="I22"/>
  <c r="H22"/>
  <c r="O22" s="1"/>
  <c r="O21"/>
  <c r="O20"/>
  <c r="O19"/>
  <c r="J18"/>
  <c r="I18"/>
  <c r="H18"/>
  <c r="O18" s="1"/>
  <c r="N16"/>
  <c r="M16"/>
  <c r="L16"/>
  <c r="K16"/>
  <c r="J16"/>
  <c r="I16"/>
  <c r="H16"/>
  <c r="O16" s="1"/>
  <c r="N15"/>
  <c r="M15"/>
  <c r="L15"/>
  <c r="K15"/>
  <c r="J15"/>
  <c r="I15"/>
  <c r="H15"/>
  <c r="O15" s="1"/>
  <c r="N14"/>
  <c r="M14"/>
  <c r="L14"/>
  <c r="K14"/>
  <c r="J14"/>
  <c r="I14"/>
  <c r="H14"/>
  <c r="O14" s="1"/>
  <c r="N13"/>
  <c r="M13"/>
  <c r="L13"/>
  <c r="K13"/>
  <c r="J13"/>
  <c r="I13"/>
  <c r="H13"/>
  <c r="O13" s="1"/>
  <c r="A1"/>
  <c r="H61" l="1"/>
  <c r="P81"/>
  <c r="O64"/>
  <c r="O146"/>
  <c r="P146" s="1"/>
  <c r="H64"/>
  <c r="S136"/>
  <c r="O141"/>
  <c r="P152"/>
  <c r="O61" l="1"/>
  <c r="O55" s="1"/>
  <c r="H60"/>
  <c r="H55"/>
  <c r="O60"/>
  <c r="P65"/>
  <c r="Q81"/>
  <c r="P64"/>
  <c r="Q64"/>
</calcChain>
</file>

<file path=xl/sharedStrings.xml><?xml version="1.0" encoding="utf-8"?>
<sst xmlns="http://schemas.openxmlformats.org/spreadsheetml/2006/main" count="318" uniqueCount="140">
  <si>
    <t>№ п/п</t>
  </si>
  <si>
    <t>1.</t>
  </si>
  <si>
    <t>Источник финансового обеспечения</t>
  </si>
  <si>
    <t>1.1.</t>
  </si>
  <si>
    <t>1.2.</t>
  </si>
  <si>
    <t>Всего</t>
  </si>
  <si>
    <t>1.3.</t>
  </si>
  <si>
    <t>1.4.</t>
  </si>
  <si>
    <t xml:space="preserve">Наименование государственной программы, структурного элемента государственной программы </t>
  </si>
  <si>
    <t>Объем финансового обеспечения по годам реализации, тыс. рублей</t>
  </si>
  <si>
    <t>Общий объем налоговых расходов, предусмотренных в рамках государственной программы (справочно)</t>
  </si>
  <si>
    <t>2.1.</t>
  </si>
  <si>
    <t>Таблица 1</t>
  </si>
  <si>
    <t>Всего, в том числе:</t>
  </si>
  <si>
    <t xml:space="preserve">Федеральный бюджет </t>
  </si>
  <si>
    <t>Бюджет Белгородской области</t>
  </si>
  <si>
    <t>Консолидированные бюджеты муниципальных образований</t>
  </si>
  <si>
    <t>Областной бюджет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</si>
  <si>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</si>
  <si>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</si>
  <si>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</si>
  <si>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</si>
  <si>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</si>
  <si>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</si>
  <si>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</si>
  <si>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Государственная программа Белгородской области «Совершенствование и развитие транспортной системы и дорожной сети Белгородской области»</t>
  </si>
  <si>
    <t>N 1</t>
  </si>
  <si>
    <t>Региональный проект                                                                             «Региональная и местная дорожная сеть»</t>
  </si>
  <si>
    <t>Региональный проект                                                                             «Общесистемные меры развития дорожного хозяйства»</t>
  </si>
  <si>
    <t>Региональный проект                                                                             «Безопасность дорожного движения»</t>
  </si>
  <si>
    <t>N 2</t>
  </si>
  <si>
    <t>2.2.</t>
  </si>
  <si>
    <t>2.3.</t>
  </si>
  <si>
    <t>N 3</t>
  </si>
  <si>
    <t>3.1.</t>
  </si>
  <si>
    <t>3.2.</t>
  </si>
  <si>
    <t>3.3.</t>
  </si>
  <si>
    <t>N 4</t>
  </si>
  <si>
    <t>4.1.</t>
  </si>
  <si>
    <t>4.2.</t>
  </si>
  <si>
    <t>4.3.</t>
  </si>
  <si>
    <t>N 5</t>
  </si>
  <si>
    <t>5.1.</t>
  </si>
  <si>
    <t>5.2.</t>
  </si>
  <si>
    <t>5.3.</t>
  </si>
  <si>
    <t>Комплекс процессных мероприятий «Обеспечение сохранности существующей сети автомобильных дорог»</t>
  </si>
  <si>
    <t>Комплекс процессных мероприятий «Создание условий для организации транспортного обслуживания населения»</t>
  </si>
  <si>
    <t>Комплекс процессных мероприятий «Исполнение государственных функций исполнительным органом Белгородской области в сфере дорожной деятельности и организации транспортного обслуживания населения области»</t>
  </si>
  <si>
    <t>N 6</t>
  </si>
  <si>
    <t>N 7</t>
  </si>
  <si>
    <t>N 8</t>
  </si>
  <si>
    <t>6.1.</t>
  </si>
  <si>
    <t>6.2.</t>
  </si>
  <si>
    <t>6.3.</t>
  </si>
  <si>
    <t>7.1.</t>
  </si>
  <si>
    <t>7.2.</t>
  </si>
  <si>
    <t>7.3.</t>
  </si>
  <si>
    <t>8.1.</t>
  </si>
  <si>
    <t>8.2.</t>
  </si>
  <si>
    <t>8.3.</t>
  </si>
  <si>
    <t>Региональный бюджет (всего), из них:</t>
  </si>
  <si>
    <t>межбюджетные трансферты местным бюджетам</t>
  </si>
  <si>
    <t>межбюджетные трансферты бюджетам территориальных государственных внебюджетных фондов Российской Федерации</t>
  </si>
  <si>
    <t>Бюджеты территориальных государственных внебюджетных фондов (бюджеты территориальных фондов обязательного медицинского страхования)</t>
  </si>
  <si>
    <t>Консолидированные бюджеты муниципальных образований, из них:</t>
  </si>
  <si>
    <t>межбюджетные трансферты бюджету субъекта Российской Федерации</t>
  </si>
  <si>
    <t>Внебюджетные источники</t>
  </si>
  <si>
    <t>Государственная программа «Совершенствование и развитие транспортной системы и дорожной сети Белгородской области»</t>
  </si>
  <si>
    <t>Региональный проект «Развитие транспортной инфраструктуры на сельских территориях»</t>
  </si>
  <si>
    <t>Региональный проект «Содействие развитию автомобильных дорог регионального, межмуниципального и местного значения»</t>
  </si>
  <si>
    <t>Ведомственный проект «Увеличение  пропускной способности автомобильных дорог и обеспечение транспортной доступности населенных пунктов                                                                                              и микрорайонов массовой жилищной застройки»</t>
  </si>
  <si>
    <t>Региональный проект «Региональная и местная дорожная сеть», входящий в национальный проект</t>
  </si>
  <si>
    <t>Региональный проект «Общесистемные меры развития дорожного хозяйства», входящий в национальный проект</t>
  </si>
  <si>
    <t>Региональный проект «Безопасность дорожного движения», входящий в национальный проект</t>
  </si>
  <si>
    <t>Региональный проект «Развитие транспортной инфраструктуры на сельских территориях», не входящий в национальный проект</t>
  </si>
  <si>
    <t>Наименование государственной программы, структурного элемента, источник финансового обеспечения</t>
  </si>
  <si>
    <t>Объем финансового обеспечения по годам, тыс. рублей</t>
  </si>
  <si>
    <t>Код бюджетной классификации</t>
  </si>
  <si>
    <t>ГРБС / Рз / Пр / ЦСР / ВР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</si>
  <si>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</si>
  <si>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</si>
  <si>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</si>
  <si>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</si>
  <si>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</si>
  <si>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Объем налоговых расходов (справочно)</t>
  </si>
  <si>
    <t>Ведомственный проект «Увеличение  пропускной способности автомобильных дорог и обеспечение транспортной доступности населенных пунктов и микрорайонов массовой жилищной застройки»</t>
  </si>
  <si>
    <t>2.</t>
  </si>
  <si>
    <t>3.</t>
  </si>
  <si>
    <t>4.</t>
  </si>
  <si>
    <t>5.</t>
  </si>
  <si>
    <t>6.</t>
  </si>
  <si>
    <t>7.</t>
  </si>
  <si>
    <t>8.</t>
  </si>
  <si>
    <t>Комплекс процессных мероприятий  «Обеспечение сохранности существующей сети автомобильных дорог и безопасности дорожного движения»</t>
  </si>
  <si>
    <t xml:space="preserve"> 04 09</t>
  </si>
  <si>
    <t>10 1 R1</t>
  </si>
  <si>
    <t xml:space="preserve"> 07 09</t>
  </si>
  <si>
    <t xml:space="preserve">10 3 01 </t>
  </si>
  <si>
    <t xml:space="preserve">10 4 01 </t>
  </si>
  <si>
    <t>04 08</t>
  </si>
  <si>
    <t xml:space="preserve">10 1 R1 R0010 </t>
  </si>
  <si>
    <t xml:space="preserve">10 1 R1 R0020 </t>
  </si>
  <si>
    <t xml:space="preserve">10 1 R1 53940 </t>
  </si>
  <si>
    <t xml:space="preserve">10 1 R1 R0030 </t>
  </si>
  <si>
    <t>10 1 R2 54180</t>
  </si>
  <si>
    <t>10 2 01  R3720</t>
  </si>
  <si>
    <t>10 3 01 40380</t>
  </si>
  <si>
    <t>10 3 01 72130</t>
  </si>
  <si>
    <t>10 4 01 20570</t>
  </si>
  <si>
    <t>10 4 01 20360</t>
  </si>
  <si>
    <t>10 4 01 72140</t>
  </si>
  <si>
    <t>10 4 01 20580</t>
  </si>
  <si>
    <t>10 4 02 73810</t>
  </si>
  <si>
    <t>10 4 02 73830</t>
  </si>
  <si>
    <t>10 03</t>
  </si>
  <si>
    <t>10 4 02 73850</t>
  </si>
  <si>
    <t>10 4 02 73860</t>
  </si>
  <si>
    <t xml:space="preserve">10 4 02 21340 </t>
  </si>
  <si>
    <t>10 4 02 97001</t>
  </si>
  <si>
    <t>10 4 02 60420</t>
  </si>
  <si>
    <t>10 4 02 60430</t>
  </si>
  <si>
    <t>10 4 02 60520</t>
  </si>
  <si>
    <t>10 4 02 60480</t>
  </si>
  <si>
    <t>10 4 02 60440</t>
  </si>
  <si>
    <t>10 4 03 00190</t>
  </si>
  <si>
    <t>04 09</t>
  </si>
  <si>
    <t>10 4 03 00590</t>
  </si>
  <si>
    <t>200; 400; 800</t>
  </si>
  <si>
    <t>200; 800</t>
  </si>
  <si>
    <t>200; 600</t>
  </si>
  <si>
    <t>100; 200; 800</t>
  </si>
  <si>
    <t>100; 200; 300; 800</t>
  </si>
  <si>
    <t>10 1 R3 R0040</t>
  </si>
  <si>
    <t>№                        п/п</t>
  </si>
  <si>
    <t xml:space="preserve">Приложение </t>
  </si>
  <si>
    <t xml:space="preserve"> № ____________</t>
  </si>
  <si>
    <t xml:space="preserve">от  _______________________ 2024 г.     </t>
  </si>
  <si>
    <t xml:space="preserve">5. Финансовое обеспечение государственной программы </t>
  </si>
  <si>
    <t>к постановлению Правительства                                                                             Белгородской области</t>
  </si>
  <si>
    <t>II. Паспорт государственной программы Белгородской области «Совершенствование и развитие транспортной системы                                                                                                                                                                                                    и дорожной сети Белгородской области» (далее – государственная программа)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</si>
</sst>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5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name val="Helv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0" fontId="8" fillId="0" borderId="0"/>
    <xf numFmtId="0" fontId="9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Protection="0"/>
    <xf numFmtId="0" fontId="11" fillId="0" borderId="0" applyNumberFormat="0" applyFill="0" applyBorder="0" applyProtection="0"/>
    <xf numFmtId="0" fontId="10" fillId="0" borderId="0"/>
    <xf numFmtId="0" fontId="10" fillId="0" borderId="0"/>
    <xf numFmtId="0" fontId="14" fillId="0" borderId="0"/>
  </cellStyleXfs>
  <cellXfs count="75">
    <xf numFmtId="0" fontId="0" fillId="0" borderId="0" xfId="0"/>
    <xf numFmtId="0" fontId="4" fillId="0" borderId="0" xfId="0" applyFont="1"/>
    <xf numFmtId="165" fontId="4" fillId="0" borderId="0" xfId="0" applyNumberFormat="1" applyFont="1"/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 wrapText="1"/>
    </xf>
    <xf numFmtId="3" fontId="4" fillId="0" borderId="1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14" xfId="0" applyNumberFormat="1" applyFont="1" applyFill="1" applyBorder="1" applyAlignment="1">
      <alignment horizontal="center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5" fontId="4" fillId="0" borderId="15" xfId="0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top"/>
    </xf>
    <xf numFmtId="0" fontId="4" fillId="0" borderId="0" xfId="0" applyFont="1" applyFill="1" applyAlignment="1"/>
    <xf numFmtId="0" fontId="3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/>
    </xf>
    <xf numFmtId="165" fontId="4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 wrapText="1"/>
    </xf>
    <xf numFmtId="0" fontId="4" fillId="0" borderId="0" xfId="0" applyFont="1" applyFill="1"/>
    <xf numFmtId="164" fontId="4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/>
    <xf numFmtId="165" fontId="1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4" fillId="0" borderId="6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165" fontId="4" fillId="0" borderId="12" xfId="0" applyNumberFormat="1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 indent="2"/>
    </xf>
    <xf numFmtId="0" fontId="4" fillId="0" borderId="1" xfId="0" applyFont="1" applyFill="1" applyBorder="1" applyAlignment="1">
      <alignment horizontal="left" vertical="center" wrapText="1" indent="4"/>
    </xf>
    <xf numFmtId="165" fontId="4" fillId="0" borderId="1" xfId="2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165" fontId="7" fillId="0" borderId="15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5" xfId="0" applyNumberFormat="1" applyFont="1" applyFill="1" applyBorder="1" applyAlignment="1">
      <alignment horizontal="left" vertical="center" wrapText="1"/>
    </xf>
    <xf numFmtId="0" fontId="4" fillId="0" borderId="6" xfId="0" applyNumberFormat="1" applyFont="1" applyFill="1" applyBorder="1" applyAlignment="1">
      <alignment horizontal="left" vertical="center" wrapText="1"/>
    </xf>
  </cellXfs>
  <cellStyles count="10">
    <cellStyle name="Гиперссылка" xfId="1" builtinId="8"/>
    <cellStyle name="Гиперссылка 2" xfId="3"/>
    <cellStyle name="Гиперссылка 2 2" xfId="5"/>
    <cellStyle name="Гиперссылка 2 3" xfId="6"/>
    <cellStyle name="Обычный" xfId="0" builtinId="0"/>
    <cellStyle name="Обычный 2" xfId="2"/>
    <cellStyle name="Обычный 2 2" xfId="7"/>
    <cellStyle name="Обычный 2 3" xfId="8"/>
    <cellStyle name="Обычный 3" xfId="4"/>
    <cellStyle name="Стиль 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7;&#1072;&#1087;&#1082;&#1072;%20&#1087;&#1083;&#1072;&#1085;&#1086;&#1074;&#1086;&#1075;&#1086;%20&#1086;&#1090;&#1076;&#1077;&#1083;&#1072;/&#1053;&#1054;&#1042;&#1040;&#1071;%20&#1043;&#1055;%20&#1074;&#1085;&#1077;&#1089;&#1077;&#1085;&#1077;&#1085;&#1080;&#1077;%20&#1080;&#1079;&#1084;&#1077;&#1085;&#1077;&#1085;&#1080;&#1081;%20&#1074;%20&#8470;%20730-&#1087;&#1087;/&#1053;&#1086;&#1074;&#1086;&#1077;%20&#1087;&#1086;&#1089;&#1090;&#1072;&#1085;&#1086;&#1074;&#1083;&#1077;&#1085;&#1080;&#1077;%20&#1084;&#1072;&#1088;&#1090;%20-%20&#1072;&#1087;&#1088;&#1077;&#1083;&#1100;%202024%20&#1075;&#1086;&#1076;%20-%20&#1074;%20&#1087;&#1088;&#1086;&#1090;&#1086;&#1082;&#1086;&#1083;&#1100;&#1085;&#1099;&#1081;%20(&#8470;%20173-&#1087;&#1087;%20&#1086;&#1090;%2029.04.2024)/2.%20&#1043;&#1054;&#1057;&#1055;&#1056;&#1054;&#1043;&#1056;&#1040;&#1052;&#1052;&#1040;%20&#1059;&#1058;&#1054;&#1063;%20(&#1089;&#1090;&#1088;%207-13)%20-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. Показатели ГП УТОЧ"/>
      <sheetName val="3. Показатели ГП_по месяцам"/>
      <sheetName val="5. Финансовое обеспечение ГП"/>
    </sheetNames>
    <sheetDataSet>
      <sheetData sheetId="0" refreshError="1"/>
      <sheetData sheetId="1" refreshError="1"/>
      <sheetData sheetId="2">
        <row r="56">
          <cell r="H56">
            <v>13127435.836000001</v>
          </cell>
          <cell r="I56">
            <v>15532607.200000005</v>
          </cell>
          <cell r="J56">
            <v>16011444.700000001</v>
          </cell>
          <cell r="K56">
            <v>16128852.991999999</v>
          </cell>
          <cell r="L56">
            <v>16850008.367679998</v>
          </cell>
          <cell r="M56">
            <v>17855401.4383872</v>
          </cell>
          <cell r="N56">
            <v>18202391.811922688</v>
          </cell>
          <cell r="O56">
            <v>113708142.34598988</v>
          </cell>
        </row>
        <row r="59">
          <cell r="O59">
            <v>10310150.936000001</v>
          </cell>
          <cell r="P59">
            <v>10488660.536</v>
          </cell>
        </row>
        <row r="76">
          <cell r="O76">
            <v>2633855.7000000002</v>
          </cell>
        </row>
        <row r="125">
          <cell r="O125">
            <v>3727912</v>
          </cell>
        </row>
        <row r="141">
          <cell r="O141">
            <v>3251701.5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T183"/>
  <sheetViews>
    <sheetView tabSelected="1" view="pageBreakPreview" topLeftCell="A133" zoomScale="80" zoomScaleSheetLayoutView="80" workbookViewId="0">
      <selection activeCell="T148" sqref="T148"/>
    </sheetView>
  </sheetViews>
  <sheetFormatPr defaultRowHeight="15.75"/>
  <cols>
    <col min="1" max="1" width="7.140625" style="29" customWidth="1"/>
    <col min="2" max="2" width="53" style="29" hidden="1" customWidth="1"/>
    <col min="3" max="3" width="64.7109375" style="29" customWidth="1"/>
    <col min="4" max="4" width="10" style="29" customWidth="1"/>
    <col min="5" max="5" width="9.7109375" style="29" customWidth="1"/>
    <col min="6" max="6" width="15.5703125" style="29" customWidth="1"/>
    <col min="7" max="7" width="10.85546875" style="29" customWidth="1"/>
    <col min="8" max="8" width="14.28515625" style="29" customWidth="1"/>
    <col min="9" max="9" width="13.85546875" style="29" customWidth="1"/>
    <col min="10" max="10" width="14" style="29" customWidth="1"/>
    <col min="11" max="11" width="13.7109375" style="29" customWidth="1"/>
    <col min="12" max="12" width="14" style="29" customWidth="1"/>
    <col min="13" max="13" width="13.7109375" style="29" customWidth="1"/>
    <col min="14" max="14" width="14.42578125" style="29" customWidth="1"/>
    <col min="15" max="15" width="15.42578125" style="29" customWidth="1"/>
    <col min="16" max="16" width="15.28515625" style="1" customWidth="1"/>
    <col min="17" max="17" width="13.140625" style="1" bestFit="1" customWidth="1"/>
    <col min="18" max="18" width="9.140625" style="1"/>
    <col min="19" max="19" width="13.42578125" style="1" customWidth="1"/>
    <col min="20" max="20" width="12.140625" style="1" customWidth="1"/>
    <col min="21" max="21" width="14" style="1" customWidth="1"/>
    <col min="22" max="16384" width="9.140625" style="1"/>
  </cols>
  <sheetData>
    <row r="1" spans="1:15">
      <c r="A1" s="16" t="str">
        <f>HYPERLINK("#Оглавление!A1","Назад в оглавление")</f>
        <v>Назад в оглавление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5" ht="19.5" customHeight="1">
      <c r="A2" s="16"/>
      <c r="B2" s="17"/>
      <c r="C2" s="17"/>
      <c r="D2" s="17"/>
      <c r="E2" s="17"/>
      <c r="F2" s="17"/>
      <c r="G2" s="17"/>
      <c r="H2" s="17"/>
      <c r="I2" s="17"/>
      <c r="J2" s="17"/>
      <c r="K2" s="52" t="s">
        <v>134</v>
      </c>
      <c r="L2" s="52"/>
      <c r="M2" s="52"/>
      <c r="N2" s="52"/>
      <c r="O2" s="52"/>
    </row>
    <row r="3" spans="1:15" ht="48.75" customHeight="1">
      <c r="A3" s="16"/>
      <c r="B3" s="17"/>
      <c r="C3" s="17"/>
      <c r="D3" s="17"/>
      <c r="E3" s="17"/>
      <c r="F3" s="17"/>
      <c r="G3" s="17"/>
      <c r="H3" s="17"/>
      <c r="I3" s="17"/>
      <c r="J3" s="17"/>
      <c r="K3" s="53" t="s">
        <v>138</v>
      </c>
      <c r="L3" s="53"/>
      <c r="M3" s="53"/>
      <c r="N3" s="53"/>
      <c r="O3" s="53"/>
    </row>
    <row r="4" spans="1:15" ht="24.75" customHeight="1">
      <c r="A4" s="16"/>
      <c r="B4" s="17"/>
      <c r="C4" s="17"/>
      <c r="D4" s="17"/>
      <c r="E4" s="17"/>
      <c r="F4" s="17"/>
      <c r="G4" s="17"/>
      <c r="H4" s="17"/>
      <c r="I4" s="17"/>
      <c r="J4" s="17"/>
      <c r="K4" s="52" t="s">
        <v>136</v>
      </c>
      <c r="L4" s="52"/>
      <c r="M4" s="52"/>
      <c r="N4" s="52"/>
      <c r="O4" s="52"/>
    </row>
    <row r="5" spans="1:15" ht="30.75" customHeight="1">
      <c r="A5" s="16"/>
      <c r="B5" s="17"/>
      <c r="C5" s="17"/>
      <c r="D5" s="17"/>
      <c r="E5" s="17"/>
      <c r="F5" s="17"/>
      <c r="G5" s="17"/>
      <c r="H5" s="17"/>
      <c r="I5" s="17"/>
      <c r="J5" s="17"/>
      <c r="K5" s="52" t="s">
        <v>135</v>
      </c>
      <c r="L5" s="52"/>
      <c r="M5" s="52"/>
      <c r="N5" s="52"/>
      <c r="O5" s="52"/>
    </row>
    <row r="6" spans="1:15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15" ht="53.25" customHeight="1">
      <c r="A7" s="54" t="s">
        <v>139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</row>
    <row r="8" spans="1:15" ht="26.25" customHeight="1">
      <c r="A8" s="51" t="s">
        <v>137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</row>
    <row r="9" spans="1:15" hidden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9" t="s">
        <v>12</v>
      </c>
    </row>
    <row r="10" spans="1:15" ht="32.25" hidden="1" customHeight="1">
      <c r="A10" s="56" t="s">
        <v>0</v>
      </c>
      <c r="B10" s="56" t="s">
        <v>8</v>
      </c>
      <c r="C10" s="57" t="s">
        <v>2</v>
      </c>
      <c r="D10" s="20"/>
      <c r="E10" s="20"/>
      <c r="F10" s="20"/>
      <c r="G10" s="20"/>
      <c r="H10" s="56" t="s">
        <v>9</v>
      </c>
      <c r="I10" s="56"/>
      <c r="J10" s="56"/>
      <c r="K10" s="56"/>
      <c r="L10" s="56"/>
      <c r="M10" s="56"/>
      <c r="N10" s="56"/>
      <c r="O10" s="56"/>
    </row>
    <row r="11" spans="1:15" ht="19.5" hidden="1" customHeight="1">
      <c r="A11" s="56"/>
      <c r="B11" s="56"/>
      <c r="C11" s="57"/>
      <c r="D11" s="20"/>
      <c r="E11" s="20"/>
      <c r="F11" s="20"/>
      <c r="G11" s="20"/>
      <c r="H11" s="9" t="s">
        <v>18</v>
      </c>
      <c r="I11" s="9" t="s">
        <v>19</v>
      </c>
      <c r="J11" s="9" t="s">
        <v>20</v>
      </c>
      <c r="K11" s="9" t="s">
        <v>21</v>
      </c>
      <c r="L11" s="9" t="s">
        <v>22</v>
      </c>
      <c r="M11" s="9" t="s">
        <v>23</v>
      </c>
      <c r="N11" s="9" t="s">
        <v>24</v>
      </c>
      <c r="O11" s="9" t="s">
        <v>5</v>
      </c>
    </row>
    <row r="12" spans="1:15" hidden="1">
      <c r="A12" s="21">
        <v>1</v>
      </c>
      <c r="B12" s="21">
        <v>2</v>
      </c>
      <c r="C12" s="21">
        <v>3</v>
      </c>
      <c r="D12" s="21"/>
      <c r="E12" s="21"/>
      <c r="F12" s="21"/>
      <c r="G12" s="21"/>
      <c r="H12" s="21">
        <v>4</v>
      </c>
      <c r="I12" s="21">
        <v>5</v>
      </c>
      <c r="J12" s="21">
        <v>6</v>
      </c>
      <c r="K12" s="21">
        <v>7</v>
      </c>
      <c r="L12" s="21">
        <v>8</v>
      </c>
      <c r="M12" s="21">
        <v>9</v>
      </c>
      <c r="N12" s="21">
        <v>10</v>
      </c>
      <c r="O12" s="21">
        <v>11</v>
      </c>
    </row>
    <row r="13" spans="1:15" ht="24" hidden="1" customHeight="1">
      <c r="A13" s="22" t="s">
        <v>1</v>
      </c>
      <c r="B13" s="55" t="s">
        <v>25</v>
      </c>
      <c r="C13" s="22" t="s">
        <v>13</v>
      </c>
      <c r="D13" s="22"/>
      <c r="E13" s="22"/>
      <c r="F13" s="22"/>
      <c r="G13" s="22"/>
      <c r="H13" s="23">
        <f>H18+H22+H26+H30+H34+H38+H42+H46+H50</f>
        <v>13730036</v>
      </c>
      <c r="I13" s="23">
        <f t="shared" ref="I13:N16" si="0">I18+I22+I26+I30+I34+I38+I42+I46+I50</f>
        <v>14980954.799999999</v>
      </c>
      <c r="J13" s="23">
        <f t="shared" si="0"/>
        <v>15011989.799999999</v>
      </c>
      <c r="K13" s="23">
        <f t="shared" si="0"/>
        <v>16392115.899999999</v>
      </c>
      <c r="L13" s="23">
        <f t="shared" si="0"/>
        <v>17913964.5</v>
      </c>
      <c r="M13" s="23">
        <f t="shared" si="0"/>
        <v>17610107.599999998</v>
      </c>
      <c r="N13" s="23">
        <f t="shared" si="0"/>
        <v>18467118.800000001</v>
      </c>
      <c r="O13" s="23">
        <f>SUM(H13:N13)</f>
        <v>114106287.39999999</v>
      </c>
    </row>
    <row r="14" spans="1:15" ht="21" hidden="1" customHeight="1">
      <c r="A14" s="22" t="s">
        <v>3</v>
      </c>
      <c r="B14" s="55"/>
      <c r="C14" s="22" t="s">
        <v>14</v>
      </c>
      <c r="D14" s="22"/>
      <c r="E14" s="22"/>
      <c r="F14" s="22"/>
      <c r="G14" s="22"/>
      <c r="H14" s="23">
        <f>H19+H23+H27+H31+H35+H39+H43+H47+H51</f>
        <v>1850747.4</v>
      </c>
      <c r="I14" s="23">
        <f t="shared" si="0"/>
        <v>2703755.1</v>
      </c>
      <c r="J14" s="23">
        <f t="shared" si="0"/>
        <v>0</v>
      </c>
      <c r="K14" s="23">
        <f t="shared" si="0"/>
        <v>1067524</v>
      </c>
      <c r="L14" s="23">
        <f t="shared" si="0"/>
        <v>2287340</v>
      </c>
      <c r="M14" s="23">
        <f t="shared" si="0"/>
        <v>1480000</v>
      </c>
      <c r="N14" s="23">
        <f t="shared" si="0"/>
        <v>1778445.7</v>
      </c>
      <c r="O14" s="23">
        <f t="shared" ref="O14:O16" si="1">SUM(H14:N14)</f>
        <v>11167812.199999999</v>
      </c>
    </row>
    <row r="15" spans="1:15" ht="20.25" hidden="1" customHeight="1">
      <c r="A15" s="22" t="s">
        <v>4</v>
      </c>
      <c r="B15" s="55"/>
      <c r="C15" s="22" t="s">
        <v>17</v>
      </c>
      <c r="D15" s="22"/>
      <c r="E15" s="22"/>
      <c r="F15" s="22"/>
      <c r="G15" s="22"/>
      <c r="H15" s="23">
        <f>H20+H24+H28+H32+H36+H40+H44+H48+H52</f>
        <v>11772619.300000001</v>
      </c>
      <c r="I15" s="23">
        <f t="shared" si="0"/>
        <v>12269788.799999999</v>
      </c>
      <c r="J15" s="23">
        <f t="shared" si="0"/>
        <v>15010092.799999999</v>
      </c>
      <c r="K15" s="23">
        <f t="shared" si="0"/>
        <v>15322694.899999999</v>
      </c>
      <c r="L15" s="23">
        <f t="shared" si="0"/>
        <v>15624727.5</v>
      </c>
      <c r="M15" s="23">
        <f t="shared" si="0"/>
        <v>16128210.6</v>
      </c>
      <c r="N15" s="23">
        <f t="shared" si="0"/>
        <v>16686776.1</v>
      </c>
      <c r="O15" s="23">
        <f t="shared" si="1"/>
        <v>102814909.99999999</v>
      </c>
    </row>
    <row r="16" spans="1:15" ht="23.25" hidden="1" customHeight="1">
      <c r="A16" s="22" t="s">
        <v>6</v>
      </c>
      <c r="B16" s="55"/>
      <c r="C16" s="22" t="s">
        <v>16</v>
      </c>
      <c r="D16" s="22"/>
      <c r="E16" s="22"/>
      <c r="F16" s="22"/>
      <c r="G16" s="22"/>
      <c r="H16" s="23">
        <f>H21+H25+H29+H33+H37+H41+H45+H49+H53</f>
        <v>106669.3</v>
      </c>
      <c r="I16" s="23">
        <f t="shared" si="0"/>
        <v>7410.9</v>
      </c>
      <c r="J16" s="23">
        <f t="shared" si="0"/>
        <v>1897</v>
      </c>
      <c r="K16" s="23">
        <f t="shared" si="0"/>
        <v>1897</v>
      </c>
      <c r="L16" s="23">
        <f t="shared" si="0"/>
        <v>1897</v>
      </c>
      <c r="M16" s="23">
        <f t="shared" si="0"/>
        <v>1897</v>
      </c>
      <c r="N16" s="23">
        <f t="shared" si="0"/>
        <v>1897</v>
      </c>
      <c r="O16" s="23">
        <f t="shared" si="1"/>
        <v>123565.2</v>
      </c>
    </row>
    <row r="17" spans="1:15" ht="18" hidden="1" customHeight="1">
      <c r="A17" s="22" t="s">
        <v>7</v>
      </c>
      <c r="B17" s="58" t="s">
        <v>10</v>
      </c>
      <c r="C17" s="58"/>
      <c r="D17" s="24"/>
      <c r="E17" s="24"/>
      <c r="F17" s="24"/>
      <c r="G17" s="24"/>
      <c r="H17" s="21"/>
      <c r="I17" s="21"/>
      <c r="J17" s="21"/>
      <c r="K17" s="21"/>
      <c r="L17" s="21"/>
      <c r="M17" s="21"/>
      <c r="N17" s="21"/>
      <c r="O17" s="21"/>
    </row>
    <row r="18" spans="1:15" hidden="1">
      <c r="A18" s="22" t="s">
        <v>26</v>
      </c>
      <c r="B18" s="55" t="s">
        <v>27</v>
      </c>
      <c r="C18" s="22" t="s">
        <v>13</v>
      </c>
      <c r="D18" s="22"/>
      <c r="E18" s="22"/>
      <c r="F18" s="22"/>
      <c r="G18" s="22"/>
      <c r="H18" s="10">
        <f>SUM(H19:H21)</f>
        <v>4960648.5</v>
      </c>
      <c r="I18" s="25">
        <f>SUM(I19:I21)</f>
        <v>2903908.2</v>
      </c>
      <c r="J18" s="25">
        <f>SUM(J19:J21)</f>
        <v>673</v>
      </c>
      <c r="K18" s="22"/>
      <c r="L18" s="22"/>
      <c r="M18" s="22"/>
      <c r="N18" s="22"/>
      <c r="O18" s="23">
        <f t="shared" ref="O18:O53" si="2">SUM(H18:N18)</f>
        <v>7865229.7000000002</v>
      </c>
    </row>
    <row r="19" spans="1:15" hidden="1">
      <c r="A19" s="22" t="s">
        <v>3</v>
      </c>
      <c r="B19" s="55"/>
      <c r="C19" s="22" t="s">
        <v>14</v>
      </c>
      <c r="D19" s="22"/>
      <c r="E19" s="22"/>
      <c r="F19" s="22"/>
      <c r="G19" s="22"/>
      <c r="H19" s="10">
        <v>1756093.2</v>
      </c>
      <c r="I19" s="25">
        <v>2673266.8000000003</v>
      </c>
      <c r="J19" s="21">
        <v>0</v>
      </c>
      <c r="K19" s="21"/>
      <c r="L19" s="21"/>
      <c r="M19" s="21"/>
      <c r="N19" s="21"/>
      <c r="O19" s="23">
        <f t="shared" si="2"/>
        <v>4429360</v>
      </c>
    </row>
    <row r="20" spans="1:15" hidden="1">
      <c r="A20" s="22" t="s">
        <v>4</v>
      </c>
      <c r="B20" s="55"/>
      <c r="C20" s="22" t="s">
        <v>15</v>
      </c>
      <c r="D20" s="22"/>
      <c r="E20" s="22"/>
      <c r="F20" s="22"/>
      <c r="G20" s="22"/>
      <c r="H20" s="10">
        <v>3185325</v>
      </c>
      <c r="I20" s="25">
        <v>225127.5</v>
      </c>
      <c r="J20" s="21">
        <v>673</v>
      </c>
      <c r="K20" s="21"/>
      <c r="L20" s="21"/>
      <c r="M20" s="21"/>
      <c r="N20" s="21"/>
      <c r="O20" s="23">
        <f t="shared" si="2"/>
        <v>3411125.5</v>
      </c>
    </row>
    <row r="21" spans="1:15" hidden="1">
      <c r="A21" s="22" t="s">
        <v>6</v>
      </c>
      <c r="B21" s="55"/>
      <c r="C21" s="22" t="s">
        <v>16</v>
      </c>
      <c r="D21" s="22"/>
      <c r="E21" s="22"/>
      <c r="F21" s="22"/>
      <c r="G21" s="22"/>
      <c r="H21" s="10">
        <v>19230.3</v>
      </c>
      <c r="I21" s="25">
        <v>5513.9</v>
      </c>
      <c r="J21" s="21">
        <v>0</v>
      </c>
      <c r="K21" s="21"/>
      <c r="L21" s="21"/>
      <c r="M21" s="21"/>
      <c r="N21" s="21"/>
      <c r="O21" s="23">
        <f t="shared" si="2"/>
        <v>24744.199999999997</v>
      </c>
    </row>
    <row r="22" spans="1:15" hidden="1">
      <c r="A22" s="22" t="s">
        <v>30</v>
      </c>
      <c r="B22" s="55" t="s">
        <v>28</v>
      </c>
      <c r="C22" s="22" t="s">
        <v>13</v>
      </c>
      <c r="D22" s="22"/>
      <c r="E22" s="22"/>
      <c r="F22" s="22"/>
      <c r="G22" s="22"/>
      <c r="H22" s="26">
        <f>SUM(H23:H25)</f>
        <v>36078.699999999997</v>
      </c>
      <c r="I22" s="27">
        <f>SUM(I23:I25)</f>
        <v>31758.7</v>
      </c>
      <c r="J22" s="22"/>
      <c r="K22" s="22"/>
      <c r="L22" s="22"/>
      <c r="M22" s="22"/>
      <c r="N22" s="22"/>
      <c r="O22" s="23">
        <f t="shared" si="2"/>
        <v>67837.399999999994</v>
      </c>
    </row>
    <row r="23" spans="1:15" hidden="1">
      <c r="A23" s="22" t="s">
        <v>11</v>
      </c>
      <c r="B23" s="55"/>
      <c r="C23" s="22" t="s">
        <v>14</v>
      </c>
      <c r="D23" s="22"/>
      <c r="E23" s="22"/>
      <c r="F23" s="22"/>
      <c r="G23" s="22"/>
      <c r="H23" s="26">
        <v>34635.5</v>
      </c>
      <c r="I23" s="27">
        <v>30488.3</v>
      </c>
      <c r="J23" s="21"/>
      <c r="K23" s="21"/>
      <c r="L23" s="21"/>
      <c r="M23" s="21"/>
      <c r="N23" s="21"/>
      <c r="O23" s="23">
        <f t="shared" si="2"/>
        <v>65123.8</v>
      </c>
    </row>
    <row r="24" spans="1:15" ht="17.25" hidden="1" customHeight="1">
      <c r="A24" s="22" t="s">
        <v>31</v>
      </c>
      <c r="B24" s="55"/>
      <c r="C24" s="22" t="s">
        <v>15</v>
      </c>
      <c r="D24" s="22"/>
      <c r="E24" s="22"/>
      <c r="F24" s="22"/>
      <c r="G24" s="22"/>
      <c r="H24" s="26">
        <v>1443.2</v>
      </c>
      <c r="I24" s="27">
        <v>1270.4000000000001</v>
      </c>
      <c r="J24" s="21"/>
      <c r="K24" s="21"/>
      <c r="L24" s="21"/>
      <c r="M24" s="21"/>
      <c r="N24" s="21"/>
      <c r="O24" s="23">
        <f t="shared" si="2"/>
        <v>2713.6000000000004</v>
      </c>
    </row>
    <row r="25" spans="1:15" ht="18.75" hidden="1" customHeight="1">
      <c r="A25" s="22" t="s">
        <v>32</v>
      </c>
      <c r="B25" s="55"/>
      <c r="C25" s="22" t="s">
        <v>16</v>
      </c>
      <c r="D25" s="22"/>
      <c r="E25" s="22"/>
      <c r="F25" s="22"/>
      <c r="G25" s="22"/>
      <c r="H25" s="21"/>
      <c r="I25" s="28"/>
      <c r="J25" s="21"/>
      <c r="K25" s="21"/>
      <c r="L25" s="21"/>
      <c r="M25" s="21"/>
      <c r="N25" s="21"/>
      <c r="O25" s="23">
        <f t="shared" si="2"/>
        <v>0</v>
      </c>
    </row>
    <row r="26" spans="1:15" hidden="1">
      <c r="A26" s="22" t="s">
        <v>33</v>
      </c>
      <c r="B26" s="55" t="s">
        <v>29</v>
      </c>
      <c r="C26" s="22" t="s">
        <v>13</v>
      </c>
      <c r="D26" s="22"/>
      <c r="E26" s="22"/>
      <c r="F26" s="22"/>
      <c r="G26" s="22"/>
      <c r="H26" s="26">
        <f>SUM(H27:H29)</f>
        <v>215803</v>
      </c>
      <c r="I26" s="27">
        <f>SUM(I27:I29)</f>
        <v>300000</v>
      </c>
      <c r="J26" s="22"/>
      <c r="K26" s="22"/>
      <c r="L26" s="22"/>
      <c r="M26" s="22"/>
      <c r="N26" s="22"/>
      <c r="O26" s="23">
        <f t="shared" si="2"/>
        <v>515803</v>
      </c>
    </row>
    <row r="27" spans="1:15" hidden="1">
      <c r="A27" s="22" t="s">
        <v>34</v>
      </c>
      <c r="B27" s="55"/>
      <c r="C27" s="22" t="s">
        <v>14</v>
      </c>
      <c r="D27" s="22"/>
      <c r="E27" s="22"/>
      <c r="F27" s="22"/>
      <c r="G27" s="22"/>
      <c r="H27" s="21"/>
      <c r="I27" s="28"/>
      <c r="J27" s="21"/>
      <c r="K27" s="21"/>
      <c r="L27" s="21"/>
      <c r="M27" s="21"/>
      <c r="N27" s="21"/>
      <c r="O27" s="23">
        <f t="shared" si="2"/>
        <v>0</v>
      </c>
    </row>
    <row r="28" spans="1:15" hidden="1">
      <c r="A28" s="22" t="s">
        <v>35</v>
      </c>
      <c r="B28" s="55"/>
      <c r="C28" s="22" t="s">
        <v>15</v>
      </c>
      <c r="D28" s="22"/>
      <c r="E28" s="22"/>
      <c r="F28" s="22"/>
      <c r="G28" s="22"/>
      <c r="H28" s="26">
        <v>215803</v>
      </c>
      <c r="I28" s="27">
        <v>300000</v>
      </c>
      <c r="J28" s="21"/>
      <c r="K28" s="21"/>
      <c r="L28" s="21"/>
      <c r="M28" s="21"/>
      <c r="N28" s="21"/>
      <c r="O28" s="23">
        <f t="shared" si="2"/>
        <v>515803</v>
      </c>
    </row>
    <row r="29" spans="1:15" hidden="1">
      <c r="A29" s="22" t="s">
        <v>36</v>
      </c>
      <c r="B29" s="55"/>
      <c r="C29" s="22" t="s">
        <v>16</v>
      </c>
      <c r="D29" s="22"/>
      <c r="E29" s="22"/>
      <c r="F29" s="22"/>
      <c r="G29" s="22"/>
      <c r="H29" s="21"/>
      <c r="I29" s="28"/>
      <c r="J29" s="21"/>
      <c r="K29" s="21"/>
      <c r="L29" s="21"/>
      <c r="M29" s="21"/>
      <c r="N29" s="21"/>
      <c r="O29" s="23">
        <f t="shared" si="2"/>
        <v>0</v>
      </c>
    </row>
    <row r="30" spans="1:15" hidden="1">
      <c r="A30" s="22" t="s">
        <v>37</v>
      </c>
      <c r="B30" s="55" t="s">
        <v>68</v>
      </c>
      <c r="C30" s="22" t="s">
        <v>13</v>
      </c>
      <c r="D30" s="22"/>
      <c r="E30" s="22"/>
      <c r="F30" s="22"/>
      <c r="G30" s="22"/>
      <c r="H30" s="10">
        <f>SUM(H31:H33)</f>
        <v>47730.3</v>
      </c>
      <c r="I30" s="25">
        <f>SUM(I31:I33)</f>
        <v>0</v>
      </c>
      <c r="J30" s="25">
        <f t="shared" ref="J30:N30" si="3">SUM(J31:J33)</f>
        <v>0</v>
      </c>
      <c r="K30" s="25">
        <f t="shared" si="3"/>
        <v>0</v>
      </c>
      <c r="L30" s="25">
        <f t="shared" si="3"/>
        <v>0</v>
      </c>
      <c r="M30" s="25">
        <f t="shared" si="3"/>
        <v>0</v>
      </c>
      <c r="N30" s="25">
        <f t="shared" si="3"/>
        <v>0</v>
      </c>
      <c r="O30" s="23">
        <f t="shared" si="2"/>
        <v>47730.3</v>
      </c>
    </row>
    <row r="31" spans="1:15" hidden="1">
      <c r="A31" s="22" t="s">
        <v>38</v>
      </c>
      <c r="B31" s="55"/>
      <c r="C31" s="22" t="s">
        <v>14</v>
      </c>
      <c r="D31" s="22"/>
      <c r="E31" s="22"/>
      <c r="F31" s="22"/>
      <c r="G31" s="22"/>
      <c r="H31" s="10">
        <v>36275</v>
      </c>
      <c r="I31" s="25"/>
      <c r="J31" s="23"/>
      <c r="K31" s="23"/>
      <c r="L31" s="23"/>
      <c r="M31" s="23"/>
      <c r="N31" s="23"/>
      <c r="O31" s="23">
        <f t="shared" si="2"/>
        <v>36275</v>
      </c>
    </row>
    <row r="32" spans="1:15" hidden="1">
      <c r="A32" s="22" t="s">
        <v>39</v>
      </c>
      <c r="B32" s="55"/>
      <c r="C32" s="22" t="s">
        <v>15</v>
      </c>
      <c r="D32" s="22"/>
      <c r="E32" s="22"/>
      <c r="F32" s="22"/>
      <c r="G32" s="22"/>
      <c r="H32" s="10">
        <v>11455.3</v>
      </c>
      <c r="I32" s="25"/>
      <c r="J32" s="23"/>
      <c r="K32" s="23"/>
      <c r="L32" s="23"/>
      <c r="M32" s="23"/>
      <c r="N32" s="23"/>
      <c r="O32" s="23">
        <f t="shared" si="2"/>
        <v>11455.3</v>
      </c>
    </row>
    <row r="33" spans="1:15" hidden="1">
      <c r="A33" s="22" t="s">
        <v>40</v>
      </c>
      <c r="B33" s="55"/>
      <c r="C33" s="22" t="s">
        <v>16</v>
      </c>
      <c r="D33" s="22"/>
      <c r="E33" s="22"/>
      <c r="F33" s="22"/>
      <c r="G33" s="22"/>
      <c r="H33" s="21"/>
      <c r="I33" s="28"/>
      <c r="J33" s="21"/>
      <c r="K33" s="21"/>
      <c r="L33" s="21"/>
      <c r="M33" s="21"/>
      <c r="N33" s="21"/>
      <c r="O33" s="23">
        <f t="shared" si="2"/>
        <v>0</v>
      </c>
    </row>
    <row r="34" spans="1:15" ht="21.75" hidden="1" customHeight="1">
      <c r="B34" s="55" t="s">
        <v>69</v>
      </c>
      <c r="C34" s="22" t="s">
        <v>13</v>
      </c>
      <c r="D34" s="22"/>
      <c r="E34" s="22"/>
      <c r="F34" s="22"/>
      <c r="G34" s="22"/>
      <c r="H34" s="30">
        <f>SUM(H35:H37)</f>
        <v>0</v>
      </c>
      <c r="I34" s="30">
        <f t="shared" ref="I34:N34" si="4">SUM(I35:I37)</f>
        <v>0</v>
      </c>
      <c r="J34" s="30">
        <f t="shared" si="4"/>
        <v>0</v>
      </c>
      <c r="K34" s="30">
        <f t="shared" si="4"/>
        <v>0</v>
      </c>
      <c r="L34" s="30">
        <f t="shared" si="4"/>
        <v>0</v>
      </c>
      <c r="M34" s="30">
        <f t="shared" si="4"/>
        <v>0</v>
      </c>
      <c r="N34" s="30">
        <f t="shared" si="4"/>
        <v>0</v>
      </c>
      <c r="O34" s="23">
        <f t="shared" si="2"/>
        <v>0</v>
      </c>
    </row>
    <row r="35" spans="1:15" ht="21.75" hidden="1" customHeight="1">
      <c r="B35" s="55"/>
      <c r="C35" s="22" t="s">
        <v>14</v>
      </c>
      <c r="D35" s="22"/>
      <c r="E35" s="22"/>
      <c r="F35" s="22"/>
      <c r="G35" s="22"/>
      <c r="H35" s="21"/>
      <c r="I35" s="28"/>
      <c r="J35" s="28"/>
      <c r="K35" s="28"/>
      <c r="L35" s="28"/>
      <c r="M35" s="28"/>
      <c r="N35" s="28"/>
      <c r="O35" s="23">
        <f t="shared" si="2"/>
        <v>0</v>
      </c>
    </row>
    <row r="36" spans="1:15" ht="17.25" hidden="1" customHeight="1">
      <c r="B36" s="55"/>
      <c r="C36" s="22" t="s">
        <v>15</v>
      </c>
      <c r="D36" s="22"/>
      <c r="E36" s="22"/>
      <c r="F36" s="22"/>
      <c r="G36" s="22"/>
      <c r="H36" s="21"/>
      <c r="I36" s="28"/>
      <c r="J36" s="28"/>
      <c r="K36" s="28"/>
      <c r="L36" s="28"/>
      <c r="M36" s="28"/>
      <c r="N36" s="28"/>
      <c r="O36" s="23">
        <f t="shared" si="2"/>
        <v>0</v>
      </c>
    </row>
    <row r="37" spans="1:15" ht="21" hidden="1" customHeight="1">
      <c r="B37" s="55"/>
      <c r="C37" s="22" t="s">
        <v>16</v>
      </c>
      <c r="D37" s="22"/>
      <c r="E37" s="22"/>
      <c r="F37" s="22"/>
      <c r="G37" s="22"/>
      <c r="H37" s="21"/>
      <c r="I37" s="28"/>
      <c r="J37" s="28"/>
      <c r="K37" s="28"/>
      <c r="L37" s="28"/>
      <c r="M37" s="28"/>
      <c r="N37" s="28"/>
      <c r="O37" s="23">
        <f t="shared" si="2"/>
        <v>0</v>
      </c>
    </row>
    <row r="38" spans="1:15" hidden="1">
      <c r="A38" s="22" t="s">
        <v>41</v>
      </c>
      <c r="B38" s="55" t="s">
        <v>70</v>
      </c>
      <c r="C38" s="22" t="s">
        <v>13</v>
      </c>
      <c r="D38" s="22"/>
      <c r="E38" s="22"/>
      <c r="F38" s="22"/>
      <c r="G38" s="22"/>
      <c r="H38" s="10">
        <f>SUM(H39:H41)</f>
        <v>271576.09999999998</v>
      </c>
      <c r="I38" s="25">
        <f>SUM(I39:I41)</f>
        <v>974248</v>
      </c>
      <c r="J38" s="25">
        <f t="shared" ref="J38:N38" si="5">SUM(J39:J41)</f>
        <v>2271457</v>
      </c>
      <c r="K38" s="25">
        <f t="shared" si="5"/>
        <v>3349870</v>
      </c>
      <c r="L38" s="25">
        <f t="shared" si="5"/>
        <v>4662007</v>
      </c>
      <c r="M38" s="25">
        <f t="shared" si="5"/>
        <v>4148050</v>
      </c>
      <c r="N38" s="25">
        <f t="shared" si="5"/>
        <v>4794557</v>
      </c>
      <c r="O38" s="23">
        <f t="shared" si="2"/>
        <v>20471765.100000001</v>
      </c>
    </row>
    <row r="39" spans="1:15" hidden="1">
      <c r="A39" s="22" t="s">
        <v>42</v>
      </c>
      <c r="B39" s="55"/>
      <c r="C39" s="22" t="s">
        <v>14</v>
      </c>
      <c r="D39" s="22"/>
      <c r="E39" s="22"/>
      <c r="F39" s="22"/>
      <c r="G39" s="22"/>
      <c r="H39" s="10">
        <v>23743.7</v>
      </c>
      <c r="I39" s="25">
        <v>0</v>
      </c>
      <c r="J39" s="23">
        <v>0</v>
      </c>
      <c r="K39" s="23">
        <v>1067524</v>
      </c>
      <c r="L39" s="23">
        <v>2287340</v>
      </c>
      <c r="M39" s="23">
        <v>1480000</v>
      </c>
      <c r="N39" s="23">
        <v>1778445.7</v>
      </c>
      <c r="O39" s="23">
        <f t="shared" si="2"/>
        <v>6637053.4000000004</v>
      </c>
    </row>
    <row r="40" spans="1:15" hidden="1">
      <c r="A40" s="22" t="s">
        <v>43</v>
      </c>
      <c r="B40" s="55"/>
      <c r="C40" s="22" t="s">
        <v>15</v>
      </c>
      <c r="D40" s="22"/>
      <c r="E40" s="22"/>
      <c r="F40" s="22"/>
      <c r="G40" s="22"/>
      <c r="H40" s="10">
        <v>247832.4</v>
      </c>
      <c r="I40" s="25">
        <v>974248</v>
      </c>
      <c r="J40" s="23">
        <v>2271457</v>
      </c>
      <c r="K40" s="23">
        <v>2282346</v>
      </c>
      <c r="L40" s="23">
        <v>2374667</v>
      </c>
      <c r="M40" s="23">
        <v>2668050</v>
      </c>
      <c r="N40" s="23">
        <v>3016111.3</v>
      </c>
      <c r="O40" s="23">
        <f t="shared" si="2"/>
        <v>13834711.699999999</v>
      </c>
    </row>
    <row r="41" spans="1:15" hidden="1">
      <c r="A41" s="22" t="s">
        <v>44</v>
      </c>
      <c r="B41" s="55"/>
      <c r="C41" s="22" t="s">
        <v>16</v>
      </c>
      <c r="D41" s="22"/>
      <c r="E41" s="22"/>
      <c r="F41" s="22"/>
      <c r="G41" s="22"/>
      <c r="H41" s="21"/>
      <c r="I41" s="25"/>
      <c r="J41" s="23"/>
      <c r="K41" s="23"/>
      <c r="L41" s="23"/>
      <c r="M41" s="23"/>
      <c r="N41" s="23"/>
      <c r="O41" s="23"/>
    </row>
    <row r="42" spans="1:15" hidden="1">
      <c r="A42" s="22" t="s">
        <v>48</v>
      </c>
      <c r="B42" s="55" t="s">
        <v>45</v>
      </c>
      <c r="C42" s="22" t="s">
        <v>13</v>
      </c>
      <c r="D42" s="22"/>
      <c r="E42" s="22"/>
      <c r="F42" s="22"/>
      <c r="G42" s="22"/>
      <c r="H42" s="23">
        <f>SUM(H43:H45)</f>
        <v>6693344.0999999996</v>
      </c>
      <c r="I42" s="23">
        <f>SUM(I43:I45)</f>
        <v>9258678.0999999996</v>
      </c>
      <c r="J42" s="23">
        <f t="shared" ref="J42:N42" si="6">SUM(J43:J45)</f>
        <v>11218519</v>
      </c>
      <c r="K42" s="23">
        <f t="shared" si="6"/>
        <v>11511567</v>
      </c>
      <c r="L42" s="23">
        <f t="shared" si="6"/>
        <v>11711567</v>
      </c>
      <c r="M42" s="23">
        <f t="shared" si="6"/>
        <v>11911567</v>
      </c>
      <c r="N42" s="23">
        <f t="shared" si="6"/>
        <v>12111567</v>
      </c>
      <c r="O42" s="23">
        <f t="shared" si="2"/>
        <v>74416809.200000003</v>
      </c>
    </row>
    <row r="43" spans="1:15" hidden="1">
      <c r="A43" s="22" t="s">
        <v>51</v>
      </c>
      <c r="B43" s="55"/>
      <c r="C43" s="22" t="s">
        <v>14</v>
      </c>
      <c r="D43" s="22"/>
      <c r="E43" s="22"/>
      <c r="F43" s="22"/>
      <c r="G43" s="22"/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  <c r="O43" s="23">
        <f t="shared" si="2"/>
        <v>0</v>
      </c>
    </row>
    <row r="44" spans="1:15" hidden="1">
      <c r="A44" s="22" t="s">
        <v>52</v>
      </c>
      <c r="B44" s="55"/>
      <c r="C44" s="22" t="s">
        <v>15</v>
      </c>
      <c r="D44" s="22"/>
      <c r="E44" s="22"/>
      <c r="F44" s="22"/>
      <c r="G44" s="22"/>
      <c r="H44" s="10">
        <v>6607802.0999999996</v>
      </c>
      <c r="I44" s="10">
        <v>9258678.0999999996</v>
      </c>
      <c r="J44" s="10">
        <v>11218519</v>
      </c>
      <c r="K44" s="10">
        <v>11511567</v>
      </c>
      <c r="L44" s="10">
        <v>11711567</v>
      </c>
      <c r="M44" s="10">
        <v>11911567</v>
      </c>
      <c r="N44" s="25">
        <v>12111567</v>
      </c>
      <c r="O44" s="10">
        <f t="shared" si="2"/>
        <v>74331267.200000003</v>
      </c>
    </row>
    <row r="45" spans="1:15" hidden="1">
      <c r="A45" s="22" t="s">
        <v>53</v>
      </c>
      <c r="B45" s="55"/>
      <c r="C45" s="22" t="s">
        <v>16</v>
      </c>
      <c r="D45" s="22"/>
      <c r="E45" s="22"/>
      <c r="F45" s="22"/>
      <c r="G45" s="22"/>
      <c r="H45" s="10">
        <v>85542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25">
        <v>0</v>
      </c>
      <c r="O45" s="10">
        <f t="shared" si="2"/>
        <v>85542</v>
      </c>
    </row>
    <row r="46" spans="1:15" ht="16.5" hidden="1" customHeight="1">
      <c r="A46" s="22" t="s">
        <v>49</v>
      </c>
      <c r="B46" s="55" t="s">
        <v>46</v>
      </c>
      <c r="C46" s="22" t="s">
        <v>13</v>
      </c>
      <c r="D46" s="22"/>
      <c r="E46" s="22"/>
      <c r="F46" s="22"/>
      <c r="G46" s="22"/>
      <c r="H46" s="23">
        <f>SUM(H47:H49)</f>
        <v>1287753</v>
      </c>
      <c r="I46" s="23">
        <f>SUM(I47:I49)</f>
        <v>1287887.7</v>
      </c>
      <c r="J46" s="23">
        <f t="shared" ref="J46:N46" si="7">SUM(J47:J49)</f>
        <v>1287887.7</v>
      </c>
      <c r="K46" s="23">
        <f t="shared" si="7"/>
        <v>1287887.7</v>
      </c>
      <c r="L46" s="23">
        <f t="shared" si="7"/>
        <v>1287887.7</v>
      </c>
      <c r="M46" s="23">
        <f t="shared" si="7"/>
        <v>1287887.7</v>
      </c>
      <c r="N46" s="23">
        <f t="shared" si="7"/>
        <v>1287887.7</v>
      </c>
      <c r="O46" s="23">
        <f t="shared" si="2"/>
        <v>9015079.2000000011</v>
      </c>
    </row>
    <row r="47" spans="1:15" hidden="1">
      <c r="A47" s="22" t="s">
        <v>54</v>
      </c>
      <c r="B47" s="55"/>
      <c r="C47" s="22" t="s">
        <v>14</v>
      </c>
      <c r="D47" s="22"/>
      <c r="E47" s="22"/>
      <c r="F47" s="22"/>
      <c r="G47" s="22"/>
      <c r="H47" s="21"/>
      <c r="I47" s="21"/>
      <c r="J47" s="21"/>
      <c r="K47" s="21"/>
      <c r="L47" s="21"/>
      <c r="M47" s="21"/>
      <c r="N47" s="21"/>
      <c r="O47" s="23">
        <f t="shared" si="2"/>
        <v>0</v>
      </c>
    </row>
    <row r="48" spans="1:15" ht="18" hidden="1" customHeight="1">
      <c r="A48" s="22" t="s">
        <v>55</v>
      </c>
      <c r="B48" s="55"/>
      <c r="C48" s="22" t="s">
        <v>15</v>
      </c>
      <c r="D48" s="22"/>
      <c r="E48" s="22"/>
      <c r="F48" s="22"/>
      <c r="G48" s="22"/>
      <c r="H48" s="10">
        <v>1285856</v>
      </c>
      <c r="I48" s="10">
        <v>1285990.7</v>
      </c>
      <c r="J48" s="10">
        <v>1285990.7</v>
      </c>
      <c r="K48" s="10">
        <v>1285990.7</v>
      </c>
      <c r="L48" s="10">
        <v>1285990.7</v>
      </c>
      <c r="M48" s="10">
        <v>1285990.7</v>
      </c>
      <c r="N48" s="10">
        <v>1285990.7</v>
      </c>
      <c r="O48" s="23">
        <f t="shared" si="2"/>
        <v>9001800.2000000011</v>
      </c>
    </row>
    <row r="49" spans="1:17" hidden="1">
      <c r="A49" s="22" t="s">
        <v>56</v>
      </c>
      <c r="B49" s="55"/>
      <c r="C49" s="22" t="s">
        <v>16</v>
      </c>
      <c r="D49" s="22"/>
      <c r="E49" s="22"/>
      <c r="F49" s="22"/>
      <c r="G49" s="22"/>
      <c r="H49" s="10">
        <v>1897</v>
      </c>
      <c r="I49" s="10">
        <v>1897</v>
      </c>
      <c r="J49" s="21">
        <v>1897</v>
      </c>
      <c r="K49" s="21">
        <v>1897</v>
      </c>
      <c r="L49" s="21">
        <v>1897</v>
      </c>
      <c r="M49" s="21">
        <v>1897</v>
      </c>
      <c r="N49" s="21">
        <v>1897</v>
      </c>
      <c r="O49" s="23">
        <f t="shared" si="2"/>
        <v>13279</v>
      </c>
    </row>
    <row r="50" spans="1:17" ht="20.25" hidden="1" customHeight="1">
      <c r="A50" s="22" t="s">
        <v>50</v>
      </c>
      <c r="B50" s="55" t="s">
        <v>47</v>
      </c>
      <c r="C50" s="22" t="s">
        <v>13</v>
      </c>
      <c r="D50" s="22"/>
      <c r="E50" s="22"/>
      <c r="F50" s="22"/>
      <c r="G50" s="22"/>
      <c r="H50" s="10">
        <f>SUM(H51:H53)</f>
        <v>217102.3</v>
      </c>
      <c r="I50" s="10">
        <f>SUM(I51:I53)</f>
        <v>224474.1</v>
      </c>
      <c r="J50" s="10">
        <f t="shared" ref="J50:N50" si="8">SUM(J51:J53)</f>
        <v>233453.1</v>
      </c>
      <c r="K50" s="10">
        <f t="shared" si="8"/>
        <v>242791.2</v>
      </c>
      <c r="L50" s="10">
        <f t="shared" si="8"/>
        <v>252502.8</v>
      </c>
      <c r="M50" s="10">
        <f t="shared" si="8"/>
        <v>262602.90000000002</v>
      </c>
      <c r="N50" s="10">
        <f t="shared" si="8"/>
        <v>273107.09999999998</v>
      </c>
      <c r="O50" s="23">
        <f t="shared" si="2"/>
        <v>1706033.5</v>
      </c>
    </row>
    <row r="51" spans="1:17" ht="22.5" hidden="1" customHeight="1">
      <c r="A51" s="22" t="s">
        <v>57</v>
      </c>
      <c r="B51" s="55"/>
      <c r="C51" s="22" t="s">
        <v>14</v>
      </c>
      <c r="D51" s="22"/>
      <c r="E51" s="22"/>
      <c r="F51" s="22"/>
      <c r="G51" s="22"/>
      <c r="H51" s="21"/>
      <c r="I51" s="21"/>
      <c r="J51" s="21"/>
      <c r="K51" s="21"/>
      <c r="L51" s="21"/>
      <c r="M51" s="21"/>
      <c r="N51" s="21"/>
      <c r="O51" s="23">
        <f t="shared" si="2"/>
        <v>0</v>
      </c>
    </row>
    <row r="52" spans="1:17" ht="19.5" hidden="1" customHeight="1">
      <c r="A52" s="22" t="s">
        <v>58</v>
      </c>
      <c r="B52" s="55"/>
      <c r="C52" s="22" t="s">
        <v>15</v>
      </c>
      <c r="D52" s="22"/>
      <c r="E52" s="22"/>
      <c r="F52" s="22"/>
      <c r="G52" s="22"/>
      <c r="H52" s="10">
        <v>217102.3</v>
      </c>
      <c r="I52" s="10">
        <v>224474.1</v>
      </c>
      <c r="J52" s="10">
        <v>233453.1</v>
      </c>
      <c r="K52" s="10">
        <v>242791.2</v>
      </c>
      <c r="L52" s="10">
        <v>252502.8</v>
      </c>
      <c r="M52" s="10">
        <v>262602.90000000002</v>
      </c>
      <c r="N52" s="10">
        <v>273107.09999999998</v>
      </c>
      <c r="O52" s="23">
        <f t="shared" si="2"/>
        <v>1706033.5</v>
      </c>
    </row>
    <row r="53" spans="1:17" ht="19.5" hidden="1" customHeight="1">
      <c r="A53" s="22" t="s">
        <v>59</v>
      </c>
      <c r="B53" s="55"/>
      <c r="C53" s="22" t="s">
        <v>16</v>
      </c>
      <c r="D53" s="22"/>
      <c r="E53" s="22"/>
      <c r="F53" s="22"/>
      <c r="G53" s="22"/>
      <c r="H53" s="21"/>
      <c r="I53" s="21"/>
      <c r="J53" s="21"/>
      <c r="K53" s="21"/>
      <c r="L53" s="21"/>
      <c r="M53" s="21"/>
      <c r="N53" s="21"/>
      <c r="O53" s="23">
        <f t="shared" si="2"/>
        <v>0</v>
      </c>
    </row>
    <row r="54" spans="1:17" ht="20.25" hidden="1" customHeight="1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</row>
    <row r="55" spans="1:17" ht="21.75" customHeight="1">
      <c r="H55" s="32">
        <f>H61-'[1]5. Финансовое обеспечение ГП'!$H$56</f>
        <v>102481.29999999888</v>
      </c>
      <c r="I55" s="32">
        <f>I61-'[1]5. Финансовое обеспечение ГП'!$I$56</f>
        <v>186999.99999999627</v>
      </c>
      <c r="J55" s="32">
        <f>J61-'[1]5. Финансовое обеспечение ГП'!$J$56</f>
        <v>0</v>
      </c>
      <c r="K55" s="32">
        <f>K61-'[1]5. Финансовое обеспечение ГП'!$K$56</f>
        <v>0</v>
      </c>
      <c r="L55" s="32">
        <f>L61-'[1]5. Финансовое обеспечение ГП'!$L$56</f>
        <v>0</v>
      </c>
      <c r="M55" s="32">
        <f>M61-'[1]5. Финансовое обеспечение ГП'!$M$56</f>
        <v>0</v>
      </c>
      <c r="N55" s="32">
        <f>N61-'[1]5. Финансовое обеспечение ГП'!$N$56</f>
        <v>0</v>
      </c>
      <c r="O55" s="32">
        <f>O61-'[1]5. Финансовое обеспечение ГП'!$O$56</f>
        <v>289481.30000001192</v>
      </c>
    </row>
    <row r="56" spans="1:17" ht="24" customHeight="1">
      <c r="A56" s="59" t="s">
        <v>133</v>
      </c>
      <c r="B56" s="59" t="s">
        <v>8</v>
      </c>
      <c r="C56" s="59" t="s">
        <v>75</v>
      </c>
      <c r="D56" s="60" t="s">
        <v>77</v>
      </c>
      <c r="E56" s="60"/>
      <c r="F56" s="60"/>
      <c r="G56" s="60"/>
      <c r="H56" s="59" t="s">
        <v>76</v>
      </c>
      <c r="I56" s="59"/>
      <c r="J56" s="59"/>
      <c r="K56" s="59"/>
      <c r="L56" s="59"/>
      <c r="M56" s="59"/>
      <c r="N56" s="59"/>
      <c r="O56" s="59"/>
    </row>
    <row r="57" spans="1:17" ht="25.5" customHeight="1">
      <c r="A57" s="59"/>
      <c r="B57" s="59"/>
      <c r="C57" s="59"/>
      <c r="D57" s="60" t="s">
        <v>78</v>
      </c>
      <c r="E57" s="60"/>
      <c r="F57" s="60"/>
      <c r="G57" s="60"/>
      <c r="H57" s="33" t="s">
        <v>18</v>
      </c>
      <c r="I57" s="33" t="s">
        <v>19</v>
      </c>
      <c r="J57" s="33" t="s">
        <v>20</v>
      </c>
      <c r="K57" s="33" t="s">
        <v>21</v>
      </c>
      <c r="L57" s="33" t="s">
        <v>22</v>
      </c>
      <c r="M57" s="33" t="s">
        <v>23</v>
      </c>
      <c r="N57" s="33" t="s">
        <v>24</v>
      </c>
      <c r="O57" s="33" t="s">
        <v>5</v>
      </c>
    </row>
    <row r="58" spans="1:17" ht="19.5" customHeight="1">
      <c r="A58" s="33">
        <v>1</v>
      </c>
      <c r="B58" s="33"/>
      <c r="C58" s="33">
        <v>2</v>
      </c>
      <c r="D58" s="34">
        <v>3</v>
      </c>
      <c r="E58" s="34">
        <v>4</v>
      </c>
      <c r="F58" s="34">
        <v>5</v>
      </c>
      <c r="G58" s="34">
        <v>6</v>
      </c>
      <c r="H58" s="33">
        <v>7</v>
      </c>
      <c r="I58" s="33">
        <v>8</v>
      </c>
      <c r="J58" s="33">
        <v>9</v>
      </c>
      <c r="K58" s="33">
        <v>10</v>
      </c>
      <c r="L58" s="33">
        <v>11</v>
      </c>
      <c r="M58" s="33">
        <v>12</v>
      </c>
      <c r="N58" s="33">
        <v>13</v>
      </c>
      <c r="O58" s="33">
        <v>14</v>
      </c>
    </row>
    <row r="59" spans="1:17" ht="27" customHeight="1">
      <c r="A59" s="9"/>
      <c r="B59" s="9"/>
      <c r="C59" s="61" t="s">
        <v>25</v>
      </c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3"/>
    </row>
    <row r="60" spans="1:17" ht="27" customHeight="1">
      <c r="A60" s="9"/>
      <c r="B60" s="9"/>
      <c r="C60" s="35" t="s">
        <v>13</v>
      </c>
      <c r="D60" s="35"/>
      <c r="E60" s="35"/>
      <c r="F60" s="35"/>
      <c r="G60" s="35"/>
      <c r="H60" s="36">
        <f>H61+H67+H68</f>
        <v>13394097.6</v>
      </c>
      <c r="I60" s="36">
        <f>I61+I67+I68</f>
        <v>15866134.300000001</v>
      </c>
      <c r="J60" s="36">
        <f>J61+J67+J68</f>
        <v>16021338.4</v>
      </c>
      <c r="K60" s="36">
        <f>K61+K67+K68</f>
        <v>16187588.191999998</v>
      </c>
      <c r="L60" s="36">
        <f t="shared" ref="L60:N60" si="9">L61+L67+L68</f>
        <v>16908743.567679998</v>
      </c>
      <c r="M60" s="36">
        <f t="shared" si="9"/>
        <v>17914136.638387199</v>
      </c>
      <c r="N60" s="36">
        <f t="shared" si="9"/>
        <v>18261127.011922687</v>
      </c>
      <c r="O60" s="36">
        <f>SUM(H60:N60)</f>
        <v>114553165.70998989</v>
      </c>
    </row>
    <row r="61" spans="1:17" ht="24.75" customHeight="1">
      <c r="A61" s="9"/>
      <c r="B61" s="64" t="s">
        <v>67</v>
      </c>
      <c r="C61" s="37" t="s">
        <v>60</v>
      </c>
      <c r="D61" s="6">
        <v>828</v>
      </c>
      <c r="E61" s="6" t="s">
        <v>94</v>
      </c>
      <c r="F61" s="7">
        <v>10</v>
      </c>
      <c r="G61" s="6"/>
      <c r="H61" s="10">
        <f>H71+H87+H96+H105+H114+H123+H136+H152+H173</f>
        <v>13229917.136</v>
      </c>
      <c r="I61" s="10">
        <f t="shared" ref="I61:N61" si="10">I71+I87+I96+I105+I114+I123+I136+I152+I173</f>
        <v>15719607.200000001</v>
      </c>
      <c r="J61" s="10">
        <f t="shared" si="10"/>
        <v>16011444.700000001</v>
      </c>
      <c r="K61" s="10">
        <f t="shared" si="10"/>
        <v>16128852.991999999</v>
      </c>
      <c r="L61" s="10">
        <f t="shared" si="10"/>
        <v>16850008.367679998</v>
      </c>
      <c r="M61" s="10">
        <f t="shared" si="10"/>
        <v>17855401.4383872</v>
      </c>
      <c r="N61" s="10">
        <f t="shared" si="10"/>
        <v>18202391.811922688</v>
      </c>
      <c r="O61" s="10">
        <f>SUM(H61:N61)</f>
        <v>113997623.64598989</v>
      </c>
    </row>
    <row r="62" spans="1:17" ht="31.5">
      <c r="A62" s="9"/>
      <c r="B62" s="65"/>
      <c r="C62" s="37" t="s">
        <v>79</v>
      </c>
      <c r="D62" s="22"/>
      <c r="E62" s="22"/>
      <c r="F62" s="22"/>
      <c r="G62" s="22"/>
      <c r="H62" s="10">
        <f>H79+H88+H97+H106+H115+H128+H144+H165+H177</f>
        <v>69045.999999999956</v>
      </c>
      <c r="I62" s="10">
        <f>I79+I88+I97+I106+I115+I128+I144+I165+I177</f>
        <v>2706459</v>
      </c>
      <c r="J62" s="10">
        <f>J79+J88+J97+J106+J115+J128+J144+J165+J177</f>
        <v>3228090.5</v>
      </c>
      <c r="K62" s="10"/>
      <c r="L62" s="10"/>
      <c r="M62" s="10"/>
      <c r="N62" s="10"/>
      <c r="O62" s="10">
        <f>SUM(H62:N62)</f>
        <v>6003595.5</v>
      </c>
    </row>
    <row r="63" spans="1:17" ht="31.5">
      <c r="A63" s="9"/>
      <c r="B63" s="65"/>
      <c r="C63" s="37" t="s">
        <v>80</v>
      </c>
      <c r="D63" s="22"/>
      <c r="E63" s="22"/>
      <c r="F63" s="22"/>
      <c r="G63" s="22"/>
      <c r="H63" s="10"/>
      <c r="I63" s="10"/>
      <c r="J63" s="10"/>
      <c r="K63" s="10"/>
      <c r="L63" s="10"/>
      <c r="M63" s="10"/>
      <c r="N63" s="10"/>
      <c r="O63" s="10"/>
    </row>
    <row r="64" spans="1:17" ht="23.25" customHeight="1">
      <c r="A64" s="9"/>
      <c r="B64" s="65"/>
      <c r="C64" s="38" t="s">
        <v>81</v>
      </c>
      <c r="D64" s="22"/>
      <c r="E64" s="22"/>
      <c r="F64" s="22"/>
      <c r="G64" s="22"/>
      <c r="H64" s="10">
        <f>H81+H90+H99+H108+H130+H146+H167+H179</f>
        <v>4229915.7360000005</v>
      </c>
      <c r="I64" s="10">
        <f t="shared" ref="I64:O64" si="11">I81+I90+I99+I108+I130+I146+I167+I179</f>
        <v>2745704.9999999995</v>
      </c>
      <c r="J64" s="10">
        <f t="shared" si="11"/>
        <v>152775.1</v>
      </c>
      <c r="K64" s="10">
        <f t="shared" si="11"/>
        <v>938444.9</v>
      </c>
      <c r="L64" s="10">
        <f t="shared" si="11"/>
        <v>938444.9</v>
      </c>
      <c r="M64" s="10">
        <f t="shared" si="11"/>
        <v>938444.9</v>
      </c>
      <c r="N64" s="10">
        <f t="shared" si="11"/>
        <v>938444.9</v>
      </c>
      <c r="O64" s="10">
        <f t="shared" si="11"/>
        <v>10882175.436000001</v>
      </c>
      <c r="P64" s="2">
        <f>O64-'[1]5. Финансовое обеспечение ГП'!$O$59</f>
        <v>572024.5</v>
      </c>
      <c r="Q64" s="2">
        <f>O64-'[1]5. Финансовое обеспечение ГП'!$P$59</f>
        <v>393514.90000000037</v>
      </c>
    </row>
    <row r="65" spans="1:16" ht="63">
      <c r="A65" s="9"/>
      <c r="B65" s="65"/>
      <c r="C65" s="37" t="s">
        <v>82</v>
      </c>
      <c r="D65" s="22"/>
      <c r="E65" s="22"/>
      <c r="F65" s="22"/>
      <c r="G65" s="22"/>
      <c r="H65" s="10"/>
      <c r="I65" s="10"/>
      <c r="J65" s="10"/>
      <c r="K65" s="10"/>
      <c r="L65" s="10"/>
      <c r="M65" s="10"/>
      <c r="N65" s="10"/>
      <c r="O65" s="10"/>
      <c r="P65" s="2">
        <f>P81+P90+P130+P146</f>
        <v>572024.49999999942</v>
      </c>
    </row>
    <row r="66" spans="1:16" ht="48" customHeight="1">
      <c r="A66" s="9"/>
      <c r="B66" s="65"/>
      <c r="C66" s="37" t="s">
        <v>83</v>
      </c>
      <c r="D66" s="22"/>
      <c r="E66" s="22"/>
      <c r="F66" s="22"/>
      <c r="G66" s="22"/>
      <c r="H66" s="10"/>
      <c r="I66" s="10"/>
      <c r="J66" s="10"/>
      <c r="K66" s="10"/>
      <c r="L66" s="10"/>
      <c r="M66" s="10"/>
      <c r="N66" s="10"/>
      <c r="O66" s="10"/>
    </row>
    <row r="67" spans="1:16" ht="25.5" customHeight="1">
      <c r="A67" s="9"/>
      <c r="B67" s="65"/>
      <c r="C67" s="37" t="s">
        <v>16</v>
      </c>
      <c r="D67" s="22"/>
      <c r="E67" s="22"/>
      <c r="F67" s="22"/>
      <c r="G67" s="22"/>
      <c r="H67" s="10">
        <f>H84+H93+H111+H133+H149+H170</f>
        <v>159713.864</v>
      </c>
      <c r="I67" s="10">
        <f t="shared" ref="I67:N67" si="12">I84+I93+I111+I133+I149+I170</f>
        <v>146527.10000000003</v>
      </c>
      <c r="J67" s="10">
        <f t="shared" si="12"/>
        <v>9893.7000000000007</v>
      </c>
      <c r="K67" s="10">
        <f t="shared" si="12"/>
        <v>58735.199999999997</v>
      </c>
      <c r="L67" s="10">
        <f t="shared" si="12"/>
        <v>58735.199999999997</v>
      </c>
      <c r="M67" s="10">
        <f t="shared" si="12"/>
        <v>58735.199999999997</v>
      </c>
      <c r="N67" s="10">
        <f t="shared" si="12"/>
        <v>58735.199999999997</v>
      </c>
      <c r="O67" s="10">
        <f>SUM(H67:N67)</f>
        <v>551075.46400000004</v>
      </c>
    </row>
    <row r="68" spans="1:16" ht="18.75" customHeight="1">
      <c r="A68" s="9"/>
      <c r="B68" s="65"/>
      <c r="C68" s="37" t="s">
        <v>66</v>
      </c>
      <c r="D68" s="22"/>
      <c r="E68" s="22"/>
      <c r="F68" s="22"/>
      <c r="G68" s="22"/>
      <c r="H68" s="10">
        <f>H112</f>
        <v>4466.6000000000004</v>
      </c>
      <c r="I68" s="10"/>
      <c r="J68" s="10"/>
      <c r="K68" s="10"/>
      <c r="L68" s="10"/>
      <c r="M68" s="10"/>
      <c r="N68" s="10"/>
      <c r="O68" s="10">
        <f>SUM(H68:N68)</f>
        <v>4466.6000000000004</v>
      </c>
    </row>
    <row r="69" spans="1:16" ht="22.5" customHeight="1">
      <c r="A69" s="9"/>
      <c r="B69" s="66"/>
      <c r="C69" s="37" t="s">
        <v>84</v>
      </c>
      <c r="D69" s="22"/>
      <c r="E69" s="22"/>
      <c r="F69" s="22"/>
      <c r="G69" s="22"/>
      <c r="H69" s="10"/>
      <c r="I69" s="10"/>
      <c r="J69" s="10"/>
      <c r="K69" s="10"/>
      <c r="L69" s="10"/>
      <c r="M69" s="10"/>
      <c r="N69" s="10"/>
      <c r="O69" s="10"/>
    </row>
    <row r="70" spans="1:16" ht="25.5" customHeight="1">
      <c r="A70" s="33" t="s">
        <v>1</v>
      </c>
      <c r="B70" s="39"/>
      <c r="C70" s="61" t="s">
        <v>71</v>
      </c>
      <c r="D70" s="67"/>
      <c r="E70" s="67"/>
      <c r="F70" s="67"/>
      <c r="G70" s="67"/>
      <c r="H70" s="62"/>
      <c r="I70" s="62"/>
      <c r="J70" s="62"/>
      <c r="K70" s="62"/>
      <c r="L70" s="62"/>
      <c r="M70" s="62"/>
      <c r="N70" s="62"/>
      <c r="O70" s="63"/>
    </row>
    <row r="71" spans="1:16" ht="18.75" customHeight="1">
      <c r="A71" s="56"/>
      <c r="B71" s="55" t="s">
        <v>27</v>
      </c>
      <c r="C71" s="68" t="s">
        <v>60</v>
      </c>
      <c r="D71" s="8">
        <v>828</v>
      </c>
      <c r="E71" s="8" t="s">
        <v>94</v>
      </c>
      <c r="F71" s="8" t="s">
        <v>95</v>
      </c>
      <c r="G71" s="39"/>
      <c r="H71" s="10">
        <f>SUM(H72:H78)</f>
        <v>3415436.6</v>
      </c>
      <c r="I71" s="10">
        <f t="shared" ref="I71:L71" si="13">SUM(I72:I78)</f>
        <v>4501979</v>
      </c>
      <c r="J71" s="10">
        <f t="shared" si="13"/>
        <v>4931584.3000000007</v>
      </c>
      <c r="K71" s="10">
        <f t="shared" si="13"/>
        <v>1404</v>
      </c>
      <c r="L71" s="10">
        <f t="shared" si="13"/>
        <v>730</v>
      </c>
      <c r="M71" s="8"/>
      <c r="N71" s="8"/>
      <c r="O71" s="10">
        <f>SUM(H71:N71)</f>
        <v>12851133.9</v>
      </c>
    </row>
    <row r="72" spans="1:16" ht="23.25" customHeight="1">
      <c r="A72" s="56"/>
      <c r="B72" s="55"/>
      <c r="C72" s="68"/>
      <c r="D72" s="8">
        <v>828</v>
      </c>
      <c r="E72" s="8" t="s">
        <v>94</v>
      </c>
      <c r="F72" s="8" t="s">
        <v>100</v>
      </c>
      <c r="G72" s="8">
        <v>200</v>
      </c>
      <c r="H72" s="10">
        <f>174477.1+1194684.6</f>
        <v>1369161.7000000002</v>
      </c>
      <c r="I72" s="10">
        <v>200000</v>
      </c>
      <c r="J72" s="10"/>
      <c r="K72" s="40"/>
      <c r="L72" s="41"/>
      <c r="M72" s="8"/>
      <c r="N72" s="8"/>
      <c r="O72" s="10">
        <f t="shared" ref="O72:O81" si="14">SUM(H72:N72)</f>
        <v>1569161.7000000002</v>
      </c>
    </row>
    <row r="73" spans="1:16" ht="22.5" customHeight="1">
      <c r="A73" s="56"/>
      <c r="B73" s="55"/>
      <c r="C73" s="68"/>
      <c r="D73" s="8">
        <v>828</v>
      </c>
      <c r="E73" s="8" t="s">
        <v>94</v>
      </c>
      <c r="F73" s="8" t="s">
        <v>100</v>
      </c>
      <c r="G73" s="8">
        <v>500</v>
      </c>
      <c r="H73" s="10">
        <v>1449923</v>
      </c>
      <c r="I73" s="10">
        <v>466307.8</v>
      </c>
      <c r="J73" s="10"/>
      <c r="K73" s="40"/>
      <c r="L73" s="41"/>
      <c r="M73" s="8"/>
      <c r="N73" s="8"/>
      <c r="O73" s="10">
        <f t="shared" si="14"/>
        <v>1916230.8</v>
      </c>
    </row>
    <row r="74" spans="1:16" ht="19.5" customHeight="1">
      <c r="A74" s="56"/>
      <c r="B74" s="55"/>
      <c r="C74" s="68"/>
      <c r="D74" s="8">
        <v>828</v>
      </c>
      <c r="E74" s="8" t="s">
        <v>94</v>
      </c>
      <c r="F74" s="8" t="s">
        <v>101</v>
      </c>
      <c r="G74" s="8">
        <v>200</v>
      </c>
      <c r="H74" s="10">
        <v>7093.3</v>
      </c>
      <c r="I74" s="10">
        <v>2823</v>
      </c>
      <c r="J74" s="10">
        <v>2023</v>
      </c>
      <c r="K74" s="40">
        <v>1404</v>
      </c>
      <c r="L74" s="41">
        <v>730</v>
      </c>
      <c r="M74" s="8"/>
      <c r="N74" s="8"/>
      <c r="O74" s="10">
        <f t="shared" si="14"/>
        <v>14073.3</v>
      </c>
    </row>
    <row r="75" spans="1:16" ht="18.75" customHeight="1">
      <c r="A75" s="56"/>
      <c r="B75" s="55"/>
      <c r="C75" s="68"/>
      <c r="D75" s="8">
        <v>828</v>
      </c>
      <c r="E75" s="8" t="s">
        <v>94</v>
      </c>
      <c r="F75" s="8" t="s">
        <v>102</v>
      </c>
      <c r="G75" s="8">
        <v>200</v>
      </c>
      <c r="H75" s="10">
        <v>3.2</v>
      </c>
      <c r="I75" s="10">
        <f>2677614.7+111567.3</f>
        <v>2789182</v>
      </c>
      <c r="J75" s="10">
        <f>3154919.2+1774642.1</f>
        <v>4929561.3000000007</v>
      </c>
      <c r="K75" s="8"/>
      <c r="L75" s="8"/>
      <c r="M75" s="8"/>
      <c r="N75" s="8"/>
      <c r="O75" s="10">
        <f t="shared" si="14"/>
        <v>7718746.5000000009</v>
      </c>
    </row>
    <row r="76" spans="1:16" ht="24.75" hidden="1" customHeight="1">
      <c r="A76" s="56"/>
      <c r="B76" s="55"/>
      <c r="C76" s="68"/>
      <c r="D76" s="8">
        <v>828</v>
      </c>
      <c r="E76" s="8" t="s">
        <v>94</v>
      </c>
      <c r="F76" s="8" t="s">
        <v>102</v>
      </c>
      <c r="G76" s="8">
        <v>500</v>
      </c>
      <c r="H76" s="10"/>
      <c r="I76" s="10"/>
      <c r="J76" s="10"/>
      <c r="K76" s="8"/>
      <c r="L76" s="8"/>
      <c r="M76" s="8"/>
      <c r="N76" s="8"/>
      <c r="O76" s="10">
        <f t="shared" si="14"/>
        <v>0</v>
      </c>
    </row>
    <row r="77" spans="1:16" ht="20.25" customHeight="1">
      <c r="A77" s="56"/>
      <c r="B77" s="55"/>
      <c r="C77" s="68"/>
      <c r="D77" s="8">
        <v>828</v>
      </c>
      <c r="E77" s="8" t="s">
        <v>94</v>
      </c>
      <c r="F77" s="8" t="s">
        <v>103</v>
      </c>
      <c r="G77" s="42">
        <v>200</v>
      </c>
      <c r="H77" s="11">
        <v>304572.09999999998</v>
      </c>
      <c r="I77" s="12">
        <v>611260</v>
      </c>
      <c r="J77" s="10"/>
      <c r="K77" s="8"/>
      <c r="L77" s="8"/>
      <c r="M77" s="8"/>
      <c r="N77" s="8"/>
      <c r="O77" s="10">
        <f t="shared" si="14"/>
        <v>915832.1</v>
      </c>
    </row>
    <row r="78" spans="1:16" ht="24.75" customHeight="1">
      <c r="A78" s="56"/>
      <c r="B78" s="55"/>
      <c r="C78" s="68"/>
      <c r="D78" s="8">
        <v>828</v>
      </c>
      <c r="E78" s="8" t="s">
        <v>94</v>
      </c>
      <c r="F78" s="8" t="s">
        <v>103</v>
      </c>
      <c r="G78" s="42">
        <v>500</v>
      </c>
      <c r="H78" s="13">
        <v>284683.3</v>
      </c>
      <c r="I78" s="13">
        <v>432406.2</v>
      </c>
      <c r="J78" s="10"/>
      <c r="K78" s="8"/>
      <c r="L78" s="8"/>
      <c r="M78" s="8"/>
      <c r="N78" s="8"/>
      <c r="O78" s="10">
        <f t="shared" si="14"/>
        <v>717089.5</v>
      </c>
    </row>
    <row r="79" spans="1:16" ht="30" customHeight="1">
      <c r="A79" s="9"/>
      <c r="B79" s="55"/>
      <c r="C79" s="37" t="s">
        <v>79</v>
      </c>
      <c r="D79" s="43"/>
      <c r="E79" s="43"/>
      <c r="F79" s="43"/>
      <c r="G79" s="43"/>
      <c r="H79" s="10">
        <v>3.1999999999534339</v>
      </c>
      <c r="I79" s="10">
        <v>2677614.7000000002</v>
      </c>
      <c r="J79" s="10">
        <v>3154919.2</v>
      </c>
      <c r="K79" s="10"/>
      <c r="L79" s="10"/>
      <c r="M79" s="10"/>
      <c r="N79" s="10"/>
      <c r="O79" s="10">
        <f t="shared" si="14"/>
        <v>5832537.1000000006</v>
      </c>
    </row>
    <row r="80" spans="1:16" ht="34.5" customHeight="1">
      <c r="A80" s="9"/>
      <c r="B80" s="55"/>
      <c r="C80" s="37" t="s">
        <v>80</v>
      </c>
      <c r="D80" s="44"/>
      <c r="E80" s="44"/>
      <c r="F80" s="44"/>
      <c r="G80" s="44"/>
      <c r="H80" s="10"/>
      <c r="I80" s="10"/>
      <c r="J80" s="10"/>
      <c r="K80" s="10"/>
      <c r="L80" s="10"/>
      <c r="M80" s="10"/>
      <c r="N80" s="10"/>
      <c r="O80" s="10"/>
    </row>
    <row r="81" spans="1:17" ht="20.25" customHeight="1">
      <c r="A81" s="9"/>
      <c r="B81" s="55"/>
      <c r="C81" s="37" t="s">
        <v>81</v>
      </c>
      <c r="D81" s="44"/>
      <c r="E81" s="44"/>
      <c r="F81" s="44"/>
      <c r="G81" s="44"/>
      <c r="H81" s="10">
        <f>H73+H78</f>
        <v>1734606.3</v>
      </c>
      <c r="I81" s="10">
        <f t="shared" ref="I81:J81" si="15">I73+I78</f>
        <v>898714</v>
      </c>
      <c r="J81" s="10">
        <f t="shared" si="15"/>
        <v>0</v>
      </c>
      <c r="K81" s="10"/>
      <c r="L81" s="10"/>
      <c r="M81" s="10"/>
      <c r="N81" s="10"/>
      <c r="O81" s="10">
        <f t="shared" si="14"/>
        <v>2633320.2999999998</v>
      </c>
      <c r="P81" s="2">
        <f>O81-'[1]5. Финансовое обеспечение ГП'!$O$76</f>
        <v>-535.40000000037253</v>
      </c>
      <c r="Q81" s="2">
        <f>P81+P130+P146</f>
        <v>393514.89999999944</v>
      </c>
    </row>
    <row r="82" spans="1:17" ht="64.5" customHeight="1">
      <c r="A82" s="9"/>
      <c r="B82" s="55"/>
      <c r="C82" s="37" t="s">
        <v>82</v>
      </c>
      <c r="D82" s="43"/>
      <c r="E82" s="43"/>
      <c r="F82" s="43"/>
      <c r="G82" s="43"/>
      <c r="H82" s="10"/>
      <c r="I82" s="10"/>
      <c r="J82" s="10"/>
      <c r="K82" s="10"/>
      <c r="L82" s="10"/>
      <c r="M82" s="10"/>
      <c r="N82" s="10"/>
      <c r="O82" s="10"/>
    </row>
    <row r="83" spans="1:17" ht="51.75" customHeight="1">
      <c r="A83" s="9"/>
      <c r="B83" s="55"/>
      <c r="C83" s="37" t="s">
        <v>83</v>
      </c>
      <c r="D83" s="43"/>
      <c r="E83" s="43"/>
      <c r="F83" s="43"/>
      <c r="G83" s="43"/>
      <c r="H83" s="10"/>
      <c r="I83" s="10"/>
      <c r="J83" s="10"/>
      <c r="K83" s="10"/>
      <c r="L83" s="10"/>
      <c r="M83" s="10"/>
      <c r="N83" s="10"/>
      <c r="O83" s="10"/>
    </row>
    <row r="84" spans="1:17" ht="20.25" customHeight="1">
      <c r="A84" s="9"/>
      <c r="B84" s="55"/>
      <c r="C84" s="37" t="s">
        <v>16</v>
      </c>
      <c r="D84" s="44"/>
      <c r="E84" s="44"/>
      <c r="F84" s="44"/>
      <c r="G84" s="44"/>
      <c r="H84" s="13">
        <v>19980.599999999999</v>
      </c>
      <c r="I84" s="13">
        <v>27600.400000000001</v>
      </c>
      <c r="J84" s="10"/>
      <c r="K84" s="10"/>
      <c r="L84" s="10"/>
      <c r="M84" s="10"/>
      <c r="N84" s="10"/>
      <c r="O84" s="10">
        <f t="shared" ref="O84" si="16">SUM(H84:N84)</f>
        <v>47581</v>
      </c>
    </row>
    <row r="85" spans="1:17" ht="20.25" customHeight="1">
      <c r="A85" s="9"/>
      <c r="B85" s="55"/>
      <c r="C85" s="37" t="s">
        <v>66</v>
      </c>
      <c r="D85" s="43"/>
      <c r="E85" s="43"/>
      <c r="F85" s="43"/>
      <c r="G85" s="43"/>
      <c r="H85" s="10"/>
      <c r="I85" s="10"/>
      <c r="J85" s="10"/>
      <c r="K85" s="10"/>
      <c r="L85" s="10"/>
      <c r="M85" s="10"/>
      <c r="N85" s="10"/>
      <c r="O85" s="10"/>
    </row>
    <row r="86" spans="1:17" ht="23.25" customHeight="1">
      <c r="A86" s="33" t="s">
        <v>86</v>
      </c>
      <c r="B86" s="39"/>
      <c r="C86" s="69" t="s">
        <v>72</v>
      </c>
      <c r="D86" s="70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1"/>
    </row>
    <row r="87" spans="1:17" ht="23.25" customHeight="1">
      <c r="A87" s="9"/>
      <c r="B87" s="37" t="s">
        <v>28</v>
      </c>
      <c r="C87" s="37" t="s">
        <v>60</v>
      </c>
      <c r="D87" s="42">
        <v>828</v>
      </c>
      <c r="E87" s="42" t="s">
        <v>94</v>
      </c>
      <c r="F87" s="42" t="s">
        <v>104</v>
      </c>
      <c r="G87" s="42">
        <v>500</v>
      </c>
      <c r="H87" s="13">
        <v>34133.199999999997</v>
      </c>
      <c r="I87" s="13">
        <v>30046.2</v>
      </c>
      <c r="J87" s="13">
        <v>114330.20000000001</v>
      </c>
      <c r="K87" s="42"/>
      <c r="L87" s="42"/>
      <c r="M87" s="42"/>
      <c r="N87" s="42"/>
      <c r="O87" s="10">
        <v>178509.6</v>
      </c>
    </row>
    <row r="88" spans="1:17" ht="32.25" customHeight="1">
      <c r="A88" s="9"/>
      <c r="B88" s="37"/>
      <c r="C88" s="37" t="s">
        <v>79</v>
      </c>
      <c r="D88" s="43"/>
      <c r="E88" s="43"/>
      <c r="F88" s="43"/>
      <c r="G88" s="43"/>
      <c r="H88" s="45">
        <v>32767.8</v>
      </c>
      <c r="I88" s="45">
        <v>28844.3</v>
      </c>
      <c r="J88" s="45">
        <v>73171.3</v>
      </c>
      <c r="K88" s="46"/>
      <c r="L88" s="46"/>
      <c r="M88" s="46"/>
      <c r="N88" s="46"/>
      <c r="O88" s="10">
        <v>134783.4</v>
      </c>
    </row>
    <row r="89" spans="1:17" ht="32.25" customHeight="1">
      <c r="A89" s="9"/>
      <c r="B89" s="37"/>
      <c r="C89" s="37" t="s">
        <v>80</v>
      </c>
      <c r="D89" s="44"/>
      <c r="E89" s="44"/>
      <c r="F89" s="44"/>
      <c r="G89" s="44"/>
      <c r="H89" s="10"/>
      <c r="I89" s="10"/>
      <c r="J89" s="10"/>
      <c r="K89" s="10"/>
      <c r="L89" s="10"/>
      <c r="M89" s="10"/>
      <c r="N89" s="10"/>
      <c r="O89" s="10"/>
    </row>
    <row r="90" spans="1:17" ht="21.75" customHeight="1">
      <c r="A90" s="9"/>
      <c r="B90" s="38"/>
      <c r="C90" s="38" t="s">
        <v>81</v>
      </c>
      <c r="D90" s="44"/>
      <c r="E90" s="44"/>
      <c r="F90" s="44"/>
      <c r="G90" s="44"/>
      <c r="H90" s="10">
        <v>34133.199999999997</v>
      </c>
      <c r="I90" s="10">
        <v>30046.2</v>
      </c>
      <c r="J90" s="10">
        <v>114330.20000000001</v>
      </c>
      <c r="K90" s="10"/>
      <c r="L90" s="10"/>
      <c r="M90" s="10"/>
      <c r="N90" s="10"/>
      <c r="O90" s="10">
        <f>SUM(H90:N90)</f>
        <v>178509.6</v>
      </c>
      <c r="P90" s="2">
        <f>O90-'[1]5. Финансовое обеспечение ГП'!$O$85</f>
        <v>178509.6</v>
      </c>
    </row>
    <row r="91" spans="1:17" ht="63">
      <c r="A91" s="9"/>
      <c r="B91" s="37"/>
      <c r="C91" s="37" t="s">
        <v>82</v>
      </c>
      <c r="D91" s="43"/>
      <c r="E91" s="43"/>
      <c r="F91" s="43"/>
      <c r="G91" s="43"/>
      <c r="H91" s="10"/>
      <c r="I91" s="10"/>
      <c r="J91" s="10"/>
      <c r="K91" s="10"/>
      <c r="L91" s="10"/>
      <c r="M91" s="10"/>
      <c r="N91" s="10"/>
      <c r="O91" s="10"/>
    </row>
    <row r="92" spans="1:17" ht="47.25">
      <c r="A92" s="9"/>
      <c r="B92" s="37"/>
      <c r="C92" s="37" t="s">
        <v>83</v>
      </c>
      <c r="D92" s="43"/>
      <c r="E92" s="43"/>
      <c r="F92" s="43"/>
      <c r="G92" s="43"/>
      <c r="H92" s="10"/>
      <c r="I92" s="10"/>
      <c r="J92" s="10"/>
      <c r="K92" s="10"/>
      <c r="L92" s="10"/>
      <c r="M92" s="10"/>
      <c r="N92" s="10"/>
      <c r="O92" s="10"/>
    </row>
    <row r="93" spans="1:17" ht="18" customHeight="1">
      <c r="A93" s="9"/>
      <c r="B93" s="37"/>
      <c r="C93" s="37" t="s">
        <v>16</v>
      </c>
      <c r="D93" s="44"/>
      <c r="E93" s="44"/>
      <c r="F93" s="44"/>
      <c r="G93" s="44"/>
      <c r="H93" s="10">
        <v>2569.1999999999998</v>
      </c>
      <c r="I93" s="10">
        <v>2261.6</v>
      </c>
      <c r="J93" s="10">
        <v>8605.5</v>
      </c>
      <c r="K93" s="10"/>
      <c r="L93" s="10"/>
      <c r="M93" s="10"/>
      <c r="N93" s="10"/>
      <c r="O93" s="10">
        <v>13436.3</v>
      </c>
    </row>
    <row r="94" spans="1:17" ht="18" customHeight="1">
      <c r="A94" s="9"/>
      <c r="B94" s="37"/>
      <c r="C94" s="37" t="s">
        <v>66</v>
      </c>
      <c r="D94" s="43"/>
      <c r="E94" s="43"/>
      <c r="F94" s="43"/>
      <c r="G94" s="43"/>
      <c r="H94" s="10"/>
      <c r="I94" s="10"/>
      <c r="J94" s="10"/>
      <c r="K94" s="10"/>
      <c r="L94" s="10"/>
      <c r="M94" s="10"/>
      <c r="N94" s="10"/>
      <c r="O94" s="10"/>
    </row>
    <row r="95" spans="1:17" ht="21" customHeight="1">
      <c r="A95" s="33" t="s">
        <v>87</v>
      </c>
      <c r="B95" s="39"/>
      <c r="C95" s="69" t="s">
        <v>73</v>
      </c>
      <c r="D95" s="70"/>
      <c r="E95" s="70"/>
      <c r="F95" s="70"/>
      <c r="G95" s="70"/>
      <c r="H95" s="70"/>
      <c r="I95" s="70"/>
      <c r="J95" s="70"/>
      <c r="K95" s="70"/>
      <c r="L95" s="70"/>
      <c r="M95" s="70"/>
      <c r="N95" s="70"/>
      <c r="O95" s="71"/>
    </row>
    <row r="96" spans="1:17" ht="25.5" customHeight="1">
      <c r="A96" s="9"/>
      <c r="B96" s="55" t="s">
        <v>29</v>
      </c>
      <c r="C96" s="37" t="s">
        <v>60</v>
      </c>
      <c r="D96" s="3">
        <v>810</v>
      </c>
      <c r="E96" s="3" t="s">
        <v>96</v>
      </c>
      <c r="F96" s="3" t="s">
        <v>132</v>
      </c>
      <c r="G96" s="8">
        <v>600</v>
      </c>
      <c r="H96" s="10">
        <v>104</v>
      </c>
      <c r="I96" s="10">
        <v>104</v>
      </c>
      <c r="J96" s="10">
        <v>104</v>
      </c>
      <c r="K96" s="10"/>
      <c r="L96" s="10"/>
      <c r="M96" s="10"/>
      <c r="N96" s="10"/>
      <c r="O96" s="10">
        <f>SUM(H96:N96)</f>
        <v>312</v>
      </c>
    </row>
    <row r="97" spans="1:15" ht="31.5">
      <c r="A97" s="9"/>
      <c r="B97" s="55"/>
      <c r="C97" s="37" t="s">
        <v>79</v>
      </c>
      <c r="D97" s="43"/>
      <c r="E97" s="43"/>
      <c r="F97" s="43"/>
      <c r="G97" s="43"/>
      <c r="H97" s="10"/>
      <c r="I97" s="10"/>
      <c r="J97" s="10"/>
      <c r="K97" s="10"/>
      <c r="L97" s="10"/>
      <c r="M97" s="10"/>
      <c r="N97" s="10"/>
      <c r="O97" s="10"/>
    </row>
    <row r="98" spans="1:15" ht="31.5">
      <c r="A98" s="9"/>
      <c r="B98" s="55"/>
      <c r="C98" s="37" t="s">
        <v>80</v>
      </c>
      <c r="D98" s="44"/>
      <c r="E98" s="44"/>
      <c r="F98" s="44"/>
      <c r="G98" s="44"/>
      <c r="H98" s="10"/>
      <c r="I98" s="10"/>
      <c r="J98" s="10"/>
      <c r="K98" s="10"/>
      <c r="L98" s="10"/>
      <c r="M98" s="10"/>
      <c r="N98" s="10"/>
      <c r="O98" s="10"/>
    </row>
    <row r="99" spans="1:15">
      <c r="A99" s="9"/>
      <c r="B99" s="55"/>
      <c r="C99" s="38" t="s">
        <v>81</v>
      </c>
      <c r="D99" s="44"/>
      <c r="E99" s="44"/>
      <c r="F99" s="44"/>
      <c r="G99" s="44"/>
      <c r="H99" s="10"/>
      <c r="I99" s="10"/>
      <c r="J99" s="10"/>
      <c r="K99" s="10"/>
      <c r="L99" s="10"/>
      <c r="M99" s="10"/>
      <c r="N99" s="10"/>
      <c r="O99" s="10"/>
    </row>
    <row r="100" spans="1:15" ht="59.25" customHeight="1">
      <c r="A100" s="9"/>
      <c r="B100" s="55"/>
      <c r="C100" s="37" t="s">
        <v>82</v>
      </c>
      <c r="D100" s="43"/>
      <c r="E100" s="43"/>
      <c r="F100" s="43"/>
      <c r="G100" s="43"/>
      <c r="H100" s="10"/>
      <c r="I100" s="10"/>
      <c r="J100" s="10"/>
      <c r="K100" s="10"/>
      <c r="L100" s="10"/>
      <c r="M100" s="10"/>
      <c r="N100" s="10"/>
      <c r="O100" s="10"/>
    </row>
    <row r="101" spans="1:15" ht="47.25">
      <c r="A101" s="9"/>
      <c r="B101" s="55"/>
      <c r="C101" s="37" t="s">
        <v>83</v>
      </c>
      <c r="D101" s="43"/>
      <c r="E101" s="43"/>
      <c r="F101" s="43"/>
      <c r="G101" s="43"/>
      <c r="H101" s="10"/>
      <c r="I101" s="10"/>
      <c r="J101" s="10"/>
      <c r="K101" s="10"/>
      <c r="L101" s="10"/>
      <c r="M101" s="10"/>
      <c r="N101" s="10"/>
      <c r="O101" s="10"/>
    </row>
    <row r="102" spans="1:15" ht="23.25" customHeight="1">
      <c r="A102" s="9"/>
      <c r="B102" s="55"/>
      <c r="C102" s="37" t="s">
        <v>16</v>
      </c>
      <c r="D102" s="44"/>
      <c r="E102" s="44"/>
      <c r="F102" s="44"/>
      <c r="G102" s="44"/>
      <c r="H102" s="10"/>
      <c r="I102" s="10"/>
      <c r="J102" s="10"/>
      <c r="K102" s="10"/>
      <c r="L102" s="10"/>
      <c r="M102" s="10"/>
      <c r="N102" s="10"/>
      <c r="O102" s="10"/>
    </row>
    <row r="103" spans="1:15" ht="19.5" customHeight="1">
      <c r="A103" s="9"/>
      <c r="B103" s="55"/>
      <c r="C103" s="37" t="s">
        <v>66</v>
      </c>
      <c r="D103" s="43"/>
      <c r="E103" s="43"/>
      <c r="F103" s="43"/>
      <c r="G103" s="43"/>
      <c r="H103" s="10"/>
      <c r="I103" s="10"/>
      <c r="J103" s="10"/>
      <c r="K103" s="10"/>
      <c r="L103" s="10"/>
      <c r="M103" s="10"/>
      <c r="N103" s="10"/>
      <c r="O103" s="10"/>
    </row>
    <row r="104" spans="1:15" ht="23.25" customHeight="1">
      <c r="A104" s="33" t="s">
        <v>88</v>
      </c>
      <c r="B104" s="39"/>
      <c r="C104" s="69" t="s">
        <v>74</v>
      </c>
      <c r="D104" s="70"/>
      <c r="E104" s="70"/>
      <c r="F104" s="70"/>
      <c r="G104" s="70"/>
      <c r="H104" s="70"/>
      <c r="I104" s="70"/>
      <c r="J104" s="70"/>
      <c r="K104" s="70"/>
      <c r="L104" s="70"/>
      <c r="M104" s="70"/>
      <c r="N104" s="70"/>
      <c r="O104" s="71"/>
    </row>
    <row r="105" spans="1:15" ht="22.5" customHeight="1">
      <c r="A105" s="9"/>
      <c r="B105" s="55" t="s">
        <v>68</v>
      </c>
      <c r="C105" s="37" t="s">
        <v>60</v>
      </c>
      <c r="D105" s="3">
        <v>828</v>
      </c>
      <c r="E105" s="3" t="s">
        <v>94</v>
      </c>
      <c r="F105" s="3" t="s">
        <v>105</v>
      </c>
      <c r="G105" s="4">
        <v>500</v>
      </c>
      <c r="H105" s="10">
        <v>37787.436000000002</v>
      </c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>
        <v>0</v>
      </c>
      <c r="O105" s="10">
        <v>37787.436000000002</v>
      </c>
    </row>
    <row r="106" spans="1:15" ht="31.5">
      <c r="A106" s="9"/>
      <c r="B106" s="55"/>
      <c r="C106" s="37" t="s">
        <v>79</v>
      </c>
      <c r="D106" s="43"/>
      <c r="E106" s="43"/>
      <c r="F106" s="43"/>
      <c r="G106" s="43"/>
      <c r="H106" s="10">
        <v>36275</v>
      </c>
      <c r="I106" s="10">
        <v>0</v>
      </c>
      <c r="J106" s="10"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v>36275</v>
      </c>
    </row>
    <row r="107" spans="1:15" ht="31.5" customHeight="1">
      <c r="A107" s="9"/>
      <c r="B107" s="55"/>
      <c r="C107" s="37" t="s">
        <v>80</v>
      </c>
      <c r="D107" s="44"/>
      <c r="E107" s="44"/>
      <c r="F107" s="44"/>
      <c r="G107" s="44"/>
      <c r="H107" s="9"/>
      <c r="I107" s="9"/>
      <c r="J107" s="9"/>
      <c r="K107" s="9"/>
      <c r="L107" s="9"/>
      <c r="M107" s="9"/>
      <c r="N107" s="9"/>
      <c r="O107" s="10">
        <v>0</v>
      </c>
    </row>
    <row r="108" spans="1:15" ht="19.5" customHeight="1">
      <c r="A108" s="9"/>
      <c r="B108" s="55"/>
      <c r="C108" s="38" t="s">
        <v>81</v>
      </c>
      <c r="D108" s="44"/>
      <c r="E108" s="44"/>
      <c r="F108" s="44"/>
      <c r="G108" s="44"/>
      <c r="H108" s="10">
        <v>37787.436000000002</v>
      </c>
      <c r="I108" s="9"/>
      <c r="J108" s="9"/>
      <c r="K108" s="9"/>
      <c r="L108" s="9"/>
      <c r="M108" s="9"/>
      <c r="N108" s="9"/>
      <c r="O108" s="10">
        <v>37787.436000000002</v>
      </c>
    </row>
    <row r="109" spans="1:15" ht="63">
      <c r="A109" s="9"/>
      <c r="B109" s="55"/>
      <c r="C109" s="37" t="s">
        <v>82</v>
      </c>
      <c r="D109" s="43"/>
      <c r="E109" s="43"/>
      <c r="F109" s="43"/>
      <c r="G109" s="43"/>
      <c r="H109" s="9"/>
      <c r="I109" s="9"/>
      <c r="J109" s="9"/>
      <c r="K109" s="9"/>
      <c r="L109" s="9"/>
      <c r="M109" s="9"/>
      <c r="N109" s="9"/>
      <c r="O109" s="10">
        <v>0</v>
      </c>
    </row>
    <row r="110" spans="1:15" ht="47.25" customHeight="1">
      <c r="A110" s="9"/>
      <c r="B110" s="55"/>
      <c r="C110" s="37" t="s">
        <v>83</v>
      </c>
      <c r="D110" s="43"/>
      <c r="E110" s="43"/>
      <c r="F110" s="43"/>
      <c r="G110" s="43"/>
      <c r="H110" s="9"/>
      <c r="I110" s="9"/>
      <c r="J110" s="9"/>
      <c r="K110" s="9"/>
      <c r="L110" s="9"/>
      <c r="M110" s="9"/>
      <c r="N110" s="9"/>
      <c r="O110" s="10">
        <v>0</v>
      </c>
    </row>
    <row r="111" spans="1:15" ht="21" customHeight="1">
      <c r="A111" s="9"/>
      <c r="B111" s="55"/>
      <c r="C111" s="37" t="s">
        <v>16</v>
      </c>
      <c r="D111" s="44"/>
      <c r="E111" s="44"/>
      <c r="F111" s="44"/>
      <c r="G111" s="44"/>
      <c r="H111" s="10">
        <v>2411.9639999999999</v>
      </c>
      <c r="I111" s="9"/>
      <c r="J111" s="9"/>
      <c r="K111" s="9"/>
      <c r="L111" s="9"/>
      <c r="M111" s="9"/>
      <c r="N111" s="9"/>
      <c r="O111" s="10">
        <v>2411.9639999999999</v>
      </c>
    </row>
    <row r="112" spans="1:15" ht="20.25" customHeight="1">
      <c r="A112" s="9"/>
      <c r="B112" s="55"/>
      <c r="C112" s="37" t="s">
        <v>66</v>
      </c>
      <c r="D112" s="43"/>
      <c r="E112" s="43"/>
      <c r="F112" s="43"/>
      <c r="G112" s="43"/>
      <c r="H112" s="10">
        <v>4466.6000000000004</v>
      </c>
      <c r="I112" s="9"/>
      <c r="J112" s="9"/>
      <c r="K112" s="9"/>
      <c r="L112" s="9"/>
      <c r="M112" s="9"/>
      <c r="N112" s="9"/>
      <c r="O112" s="10">
        <v>4466.6000000000004</v>
      </c>
    </row>
    <row r="113" spans="1:15" ht="32.25" hidden="1" customHeight="1">
      <c r="A113" s="9" t="s">
        <v>89</v>
      </c>
      <c r="B113" s="39"/>
      <c r="C113" s="69" t="s">
        <v>69</v>
      </c>
      <c r="D113" s="70"/>
      <c r="E113" s="70"/>
      <c r="F113" s="70"/>
      <c r="G113" s="70"/>
      <c r="H113" s="70"/>
      <c r="I113" s="70"/>
      <c r="J113" s="70"/>
      <c r="K113" s="70"/>
      <c r="L113" s="70"/>
      <c r="M113" s="70"/>
      <c r="N113" s="70"/>
      <c r="O113" s="71"/>
    </row>
    <row r="114" spans="1:15" hidden="1">
      <c r="A114" s="20"/>
      <c r="B114" s="55" t="s">
        <v>69</v>
      </c>
      <c r="C114" s="39" t="s">
        <v>13</v>
      </c>
      <c r="D114" s="39"/>
      <c r="E114" s="39"/>
      <c r="F114" s="39"/>
      <c r="G114" s="39"/>
      <c r="H114" s="10"/>
      <c r="I114" s="10"/>
      <c r="J114" s="10"/>
      <c r="K114" s="10"/>
      <c r="L114" s="10"/>
      <c r="M114" s="10"/>
      <c r="N114" s="10"/>
      <c r="O114" s="10"/>
    </row>
    <row r="115" spans="1:15" hidden="1">
      <c r="A115" s="20"/>
      <c r="B115" s="55"/>
      <c r="C115" s="39" t="s">
        <v>60</v>
      </c>
      <c r="D115" s="43"/>
      <c r="E115" s="43"/>
      <c r="F115" s="43"/>
      <c r="G115" s="43"/>
      <c r="H115" s="10"/>
      <c r="I115" s="10"/>
      <c r="J115" s="10"/>
      <c r="K115" s="10"/>
      <c r="L115" s="10"/>
      <c r="M115" s="10"/>
      <c r="N115" s="10"/>
      <c r="O115" s="10"/>
    </row>
    <row r="116" spans="1:15" hidden="1">
      <c r="A116" s="20"/>
      <c r="B116" s="55"/>
      <c r="C116" s="39" t="s">
        <v>61</v>
      </c>
      <c r="D116" s="44"/>
      <c r="E116" s="44"/>
      <c r="F116" s="44"/>
      <c r="G116" s="44"/>
      <c r="H116" s="10"/>
      <c r="I116" s="10"/>
      <c r="J116" s="10"/>
      <c r="K116" s="10"/>
      <c r="L116" s="10"/>
      <c r="M116" s="10"/>
      <c r="N116" s="10"/>
      <c r="O116" s="10"/>
    </row>
    <row r="117" spans="1:15" ht="47.25" hidden="1">
      <c r="A117" s="20"/>
      <c r="B117" s="55"/>
      <c r="C117" s="39" t="s">
        <v>62</v>
      </c>
      <c r="D117" s="44"/>
      <c r="E117" s="44"/>
      <c r="F117" s="44"/>
      <c r="G117" s="44"/>
      <c r="H117" s="10"/>
      <c r="I117" s="10"/>
      <c r="J117" s="10"/>
      <c r="K117" s="10"/>
      <c r="L117" s="10"/>
      <c r="M117" s="10"/>
      <c r="N117" s="10"/>
      <c r="O117" s="10"/>
    </row>
    <row r="118" spans="1:15" ht="54" hidden="1" customHeight="1">
      <c r="A118" s="20"/>
      <c r="B118" s="55"/>
      <c r="C118" s="39" t="s">
        <v>63</v>
      </c>
      <c r="D118" s="43"/>
      <c r="E118" s="43"/>
      <c r="F118" s="43"/>
      <c r="G118" s="43"/>
      <c r="H118" s="10"/>
      <c r="I118" s="10"/>
      <c r="J118" s="10"/>
      <c r="K118" s="10"/>
      <c r="L118" s="10"/>
      <c r="M118" s="10"/>
      <c r="N118" s="10"/>
      <c r="O118" s="10"/>
    </row>
    <row r="119" spans="1:15" ht="31.5" hidden="1">
      <c r="A119" s="20"/>
      <c r="B119" s="55"/>
      <c r="C119" s="39" t="s">
        <v>64</v>
      </c>
      <c r="D119" s="43"/>
      <c r="E119" s="43"/>
      <c r="F119" s="43"/>
      <c r="G119" s="43"/>
      <c r="H119" s="10"/>
      <c r="I119" s="10"/>
      <c r="J119" s="10"/>
      <c r="K119" s="10"/>
      <c r="L119" s="10"/>
      <c r="M119" s="10"/>
      <c r="N119" s="10"/>
      <c r="O119" s="10"/>
    </row>
    <row r="120" spans="1:15" ht="31.5" hidden="1">
      <c r="A120" s="20"/>
      <c r="B120" s="55"/>
      <c r="C120" s="39" t="s">
        <v>65</v>
      </c>
      <c r="D120" s="44"/>
      <c r="E120" s="44"/>
      <c r="F120" s="44"/>
      <c r="G120" s="44"/>
      <c r="H120" s="10"/>
      <c r="I120" s="10"/>
      <c r="J120" s="10"/>
      <c r="K120" s="10"/>
      <c r="L120" s="10"/>
      <c r="M120" s="10"/>
      <c r="N120" s="10"/>
      <c r="O120" s="10"/>
    </row>
    <row r="121" spans="1:15" ht="27" hidden="1" customHeight="1">
      <c r="A121" s="20"/>
      <c r="B121" s="55"/>
      <c r="C121" s="39" t="s">
        <v>66</v>
      </c>
      <c r="D121" s="43"/>
      <c r="E121" s="43"/>
      <c r="F121" s="43"/>
      <c r="G121" s="43"/>
      <c r="H121" s="10"/>
      <c r="I121" s="10"/>
      <c r="J121" s="10"/>
      <c r="K121" s="10"/>
      <c r="L121" s="10"/>
      <c r="M121" s="10"/>
      <c r="N121" s="10"/>
      <c r="O121" s="10"/>
    </row>
    <row r="122" spans="1:15" ht="27.75" customHeight="1">
      <c r="A122" s="47" t="s">
        <v>89</v>
      </c>
      <c r="B122" s="48"/>
      <c r="C122" s="61" t="s">
        <v>85</v>
      </c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3"/>
    </row>
    <row r="123" spans="1:15" ht="23.25" customHeight="1">
      <c r="A123" s="64"/>
      <c r="B123" s="37" t="s">
        <v>70</v>
      </c>
      <c r="C123" s="72" t="s">
        <v>60</v>
      </c>
      <c r="D123" s="3">
        <v>828</v>
      </c>
      <c r="E123" s="3" t="s">
        <v>94</v>
      </c>
      <c r="F123" s="3" t="s">
        <v>97</v>
      </c>
      <c r="G123" s="39"/>
      <c r="H123" s="10">
        <f>SUM(H124:H127)</f>
        <v>695805.9</v>
      </c>
      <c r="I123" s="10">
        <f t="shared" ref="I123:N123" si="17">SUM(I124:I127)</f>
        <v>1125083.3</v>
      </c>
      <c r="J123" s="10">
        <f t="shared" si="17"/>
        <v>1483187</v>
      </c>
      <c r="K123" s="10">
        <f t="shared" si="17"/>
        <v>4674870</v>
      </c>
      <c r="L123" s="10">
        <f t="shared" si="17"/>
        <v>4687007</v>
      </c>
      <c r="M123" s="10">
        <f t="shared" si="17"/>
        <v>5383050</v>
      </c>
      <c r="N123" s="10">
        <f t="shared" si="17"/>
        <v>5419557</v>
      </c>
      <c r="O123" s="10">
        <f>SUM(H123:N123)</f>
        <v>23468560.199999999</v>
      </c>
    </row>
    <row r="124" spans="1:15" ht="30.75" customHeight="1">
      <c r="A124" s="65"/>
      <c r="B124" s="37"/>
      <c r="C124" s="73"/>
      <c r="D124" s="3">
        <v>828</v>
      </c>
      <c r="E124" s="3" t="s">
        <v>94</v>
      </c>
      <c r="F124" s="3" t="s">
        <v>106</v>
      </c>
      <c r="G124" s="3" t="s">
        <v>127</v>
      </c>
      <c r="H124" s="10">
        <f>263075.7+88247.8+129136.3+87434.1</f>
        <v>567893.9</v>
      </c>
      <c r="I124" s="10">
        <f>285708+165593.3+72000+23093</f>
        <v>546394.30000000005</v>
      </c>
      <c r="J124" s="10">
        <f>1290087+85000+33100+75000</f>
        <v>1483187</v>
      </c>
      <c r="K124" s="10">
        <f>3699870+75000</f>
        <v>3774870</v>
      </c>
      <c r="L124" s="10">
        <f>3376000+336007+75000</f>
        <v>3787007</v>
      </c>
      <c r="M124" s="10">
        <f>4408050+75000</f>
        <v>4483050</v>
      </c>
      <c r="N124" s="10">
        <f>4444557+75000</f>
        <v>4519557</v>
      </c>
      <c r="O124" s="10">
        <f t="shared" ref="O124:O127" si="18">SUM(H124:N124)</f>
        <v>19161959.199999999</v>
      </c>
    </row>
    <row r="125" spans="1:15" ht="20.25" hidden="1" customHeight="1">
      <c r="A125" s="65"/>
      <c r="B125" s="37"/>
      <c r="C125" s="73"/>
      <c r="D125" s="4">
        <v>828</v>
      </c>
      <c r="E125" s="4" t="s">
        <v>94</v>
      </c>
      <c r="F125" s="4" t="s">
        <v>106</v>
      </c>
      <c r="G125" s="3">
        <v>800</v>
      </c>
      <c r="H125" s="10"/>
      <c r="I125" s="10"/>
      <c r="J125" s="10"/>
      <c r="K125" s="10"/>
      <c r="L125" s="10"/>
      <c r="M125" s="10"/>
      <c r="N125" s="10"/>
      <c r="O125" s="10">
        <f t="shared" si="18"/>
        <v>0</v>
      </c>
    </row>
    <row r="126" spans="1:15" ht="18" hidden="1" customHeight="1">
      <c r="A126" s="65"/>
      <c r="B126" s="37"/>
      <c r="C126" s="73"/>
      <c r="D126" s="4">
        <v>828</v>
      </c>
      <c r="E126" s="4" t="s">
        <v>94</v>
      </c>
      <c r="F126" s="4" t="s">
        <v>106</v>
      </c>
      <c r="G126" s="3">
        <v>200</v>
      </c>
      <c r="H126" s="10"/>
      <c r="I126" s="10"/>
      <c r="J126" s="10"/>
      <c r="K126" s="10"/>
      <c r="L126" s="10"/>
      <c r="M126" s="10"/>
      <c r="N126" s="10"/>
      <c r="O126" s="10">
        <f t="shared" si="18"/>
        <v>0</v>
      </c>
    </row>
    <row r="127" spans="1:15" ht="19.5" customHeight="1">
      <c r="A127" s="66"/>
      <c r="B127" s="37"/>
      <c r="C127" s="74"/>
      <c r="D127" s="3">
        <v>828</v>
      </c>
      <c r="E127" s="3" t="s">
        <v>94</v>
      </c>
      <c r="F127" s="3" t="s">
        <v>107</v>
      </c>
      <c r="G127" s="4">
        <v>500</v>
      </c>
      <c r="H127" s="10">
        <v>127912</v>
      </c>
      <c r="I127" s="10">
        <v>578689</v>
      </c>
      <c r="J127" s="10">
        <v>0</v>
      </c>
      <c r="K127" s="10">
        <v>900000</v>
      </c>
      <c r="L127" s="10">
        <v>900000</v>
      </c>
      <c r="M127" s="10">
        <v>900000</v>
      </c>
      <c r="N127" s="10">
        <v>900000</v>
      </c>
      <c r="O127" s="10">
        <f t="shared" si="18"/>
        <v>4306601</v>
      </c>
    </row>
    <row r="128" spans="1:15" ht="31.5">
      <c r="A128" s="9"/>
      <c r="B128" s="37"/>
      <c r="C128" s="37" t="s">
        <v>79</v>
      </c>
      <c r="D128" s="43"/>
      <c r="E128" s="43"/>
      <c r="F128" s="43"/>
      <c r="G128" s="43"/>
      <c r="H128" s="10">
        <v>0</v>
      </c>
      <c r="I128" s="10">
        <v>0</v>
      </c>
      <c r="J128" s="10">
        <v>0</v>
      </c>
      <c r="K128" s="10"/>
      <c r="L128" s="10"/>
      <c r="M128" s="10"/>
      <c r="N128" s="10"/>
      <c r="O128" s="10"/>
    </row>
    <row r="129" spans="1:20" ht="32.25" customHeight="1">
      <c r="A129" s="9"/>
      <c r="B129" s="37"/>
      <c r="C129" s="37" t="s">
        <v>80</v>
      </c>
      <c r="D129" s="44"/>
      <c r="E129" s="44"/>
      <c r="F129" s="44"/>
      <c r="G129" s="44"/>
      <c r="H129" s="10"/>
      <c r="I129" s="10"/>
      <c r="J129" s="10"/>
      <c r="K129" s="10"/>
      <c r="L129" s="10"/>
      <c r="M129" s="10"/>
      <c r="N129" s="10"/>
      <c r="O129" s="10"/>
    </row>
    <row r="130" spans="1:20" ht="19.5" customHeight="1">
      <c r="A130" s="9"/>
      <c r="B130" s="38"/>
      <c r="C130" s="38" t="s">
        <v>81</v>
      </c>
      <c r="D130" s="44"/>
      <c r="E130" s="44"/>
      <c r="F130" s="44"/>
      <c r="G130" s="44"/>
      <c r="H130" s="10">
        <v>127912</v>
      </c>
      <c r="I130" s="10">
        <f>I127</f>
        <v>578689</v>
      </c>
      <c r="J130" s="10">
        <v>0</v>
      </c>
      <c r="K130" s="10">
        <v>900000</v>
      </c>
      <c r="L130" s="10">
        <v>900000</v>
      </c>
      <c r="M130" s="10">
        <v>900000</v>
      </c>
      <c r="N130" s="10">
        <v>900000</v>
      </c>
      <c r="O130" s="10">
        <f>SUM(H130:N130)</f>
        <v>4306601</v>
      </c>
      <c r="P130" s="2">
        <f>O130-'[1]5. Финансовое обеспечение ГП'!$O$125</f>
        <v>578689</v>
      </c>
    </row>
    <row r="131" spans="1:20" ht="66" customHeight="1">
      <c r="A131" s="9"/>
      <c r="B131" s="37"/>
      <c r="C131" s="37" t="s">
        <v>82</v>
      </c>
      <c r="D131" s="43"/>
      <c r="E131" s="43"/>
      <c r="F131" s="43"/>
      <c r="G131" s="43"/>
      <c r="H131" s="10"/>
      <c r="I131" s="10"/>
      <c r="J131" s="10"/>
      <c r="K131" s="10"/>
      <c r="L131" s="10"/>
      <c r="M131" s="10"/>
      <c r="N131" s="10"/>
      <c r="O131" s="10"/>
    </row>
    <row r="132" spans="1:20" ht="53.25" customHeight="1">
      <c r="A132" s="9"/>
      <c r="B132" s="37"/>
      <c r="C132" s="37" t="s">
        <v>83</v>
      </c>
      <c r="D132" s="43"/>
      <c r="E132" s="43"/>
      <c r="F132" s="43"/>
      <c r="G132" s="43"/>
      <c r="H132" s="10"/>
      <c r="I132" s="10"/>
      <c r="J132" s="10"/>
      <c r="K132" s="10"/>
      <c r="L132" s="10"/>
      <c r="M132" s="10"/>
      <c r="N132" s="10"/>
      <c r="O132" s="10"/>
    </row>
    <row r="133" spans="1:20" ht="19.5" customHeight="1">
      <c r="A133" s="9"/>
      <c r="B133" s="37"/>
      <c r="C133" s="37" t="s">
        <v>16</v>
      </c>
      <c r="D133" s="44"/>
      <c r="E133" s="44"/>
      <c r="F133" s="44"/>
      <c r="G133" s="44"/>
      <c r="H133" s="10">
        <v>9627.7999999999884</v>
      </c>
      <c r="I133" s="10">
        <v>36088.5</v>
      </c>
      <c r="J133" s="10">
        <v>0</v>
      </c>
      <c r="K133" s="10">
        <v>57447</v>
      </c>
      <c r="L133" s="10">
        <v>57447</v>
      </c>
      <c r="M133" s="10">
        <v>57447</v>
      </c>
      <c r="N133" s="10">
        <v>57447</v>
      </c>
      <c r="O133" s="10">
        <f>SUM(H133:N133)</f>
        <v>275504.3</v>
      </c>
    </row>
    <row r="134" spans="1:20" ht="18" customHeight="1">
      <c r="A134" s="9"/>
      <c r="B134" s="37"/>
      <c r="C134" s="37" t="s">
        <v>66</v>
      </c>
      <c r="D134" s="43"/>
      <c r="E134" s="43"/>
      <c r="F134" s="43"/>
      <c r="G134" s="43"/>
      <c r="H134" s="10"/>
      <c r="I134" s="10"/>
      <c r="J134" s="10"/>
      <c r="K134" s="10"/>
      <c r="L134" s="10"/>
      <c r="M134" s="10"/>
      <c r="N134" s="10"/>
      <c r="O134" s="10"/>
    </row>
    <row r="135" spans="1:20" ht="24.75" customHeight="1">
      <c r="A135" s="33" t="s">
        <v>90</v>
      </c>
      <c r="B135" s="49"/>
      <c r="C135" s="69" t="s">
        <v>93</v>
      </c>
      <c r="D135" s="70"/>
      <c r="E135" s="70"/>
      <c r="F135" s="70"/>
      <c r="G135" s="70"/>
      <c r="H135" s="70"/>
      <c r="I135" s="70"/>
      <c r="J135" s="70"/>
      <c r="K135" s="70"/>
      <c r="L135" s="70"/>
      <c r="M135" s="70"/>
      <c r="N135" s="70"/>
      <c r="O135" s="71"/>
    </row>
    <row r="136" spans="1:20" ht="18" customHeight="1">
      <c r="A136" s="64"/>
      <c r="B136" s="55" t="s">
        <v>45</v>
      </c>
      <c r="C136" s="72" t="s">
        <v>60</v>
      </c>
      <c r="D136" s="3">
        <v>828</v>
      </c>
      <c r="E136" s="3" t="s">
        <v>94</v>
      </c>
      <c r="F136" s="3" t="s">
        <v>98</v>
      </c>
      <c r="G136" s="39"/>
      <c r="H136" s="10">
        <f>SUM(H137:H142)</f>
        <v>7088852.9000000004</v>
      </c>
      <c r="I136" s="10">
        <f>SUM(I137:I142)</f>
        <v>8490059.5</v>
      </c>
      <c r="J136" s="10">
        <f>SUM(J137:J142)</f>
        <v>7902306</v>
      </c>
      <c r="K136" s="10">
        <f>SUM(K137:K142)</f>
        <v>9828389</v>
      </c>
      <c r="L136" s="10">
        <f t="shared" ref="L136:N136" si="19">SUM(L137:L142)</f>
        <v>10528389</v>
      </c>
      <c r="M136" s="10">
        <f t="shared" si="19"/>
        <v>10828389</v>
      </c>
      <c r="N136" s="10">
        <f t="shared" si="19"/>
        <v>11128389.1</v>
      </c>
      <c r="O136" s="10">
        <f>SUM(H136:N136)</f>
        <v>65794774.5</v>
      </c>
      <c r="S136" s="2">
        <f>H136+H149</f>
        <v>7212689</v>
      </c>
      <c r="T136" s="2">
        <f>O136+O149</f>
        <v>65997899</v>
      </c>
    </row>
    <row r="137" spans="1:20" ht="21.75" customHeight="1">
      <c r="A137" s="65"/>
      <c r="B137" s="55"/>
      <c r="C137" s="73"/>
      <c r="D137" s="3">
        <v>828</v>
      </c>
      <c r="E137" s="3" t="s">
        <v>94</v>
      </c>
      <c r="F137" s="3" t="s">
        <v>108</v>
      </c>
      <c r="G137" s="3" t="s">
        <v>128</v>
      </c>
      <c r="H137" s="10">
        <f>3965678.3+5000+825404.8+42627.7+710-7460</f>
        <v>4831960.8</v>
      </c>
      <c r="I137" s="10">
        <f>3985501.6+5000+2750950.6+53400-11180.9</f>
        <v>6783671.2999999998</v>
      </c>
      <c r="J137" s="10">
        <f>4005819.6+5000+3059040+200000+37000</f>
        <v>7306859.5999999996</v>
      </c>
      <c r="K137" s="10">
        <f>4207842.6+5000+4850000+250000+37000</f>
        <v>9349842.5999999996</v>
      </c>
      <c r="L137" s="10">
        <f>4407842.6+5000+5300000+100000+37000</f>
        <v>9849842.5999999996</v>
      </c>
      <c r="M137" s="10">
        <f>4607842.6+5000+5400000+100000+37000</f>
        <v>10149842.6</v>
      </c>
      <c r="N137" s="10">
        <f>4807842.7+5000+5500000+100000+37000</f>
        <v>10449842.699999999</v>
      </c>
      <c r="O137" s="10">
        <f t="shared" ref="O137:O142" si="20">SUM(H137:N137)</f>
        <v>58721862.200000003</v>
      </c>
    </row>
    <row r="138" spans="1:20" ht="21" hidden="1" customHeight="1">
      <c r="A138" s="65"/>
      <c r="B138" s="55"/>
      <c r="C138" s="73"/>
      <c r="D138" s="3">
        <v>828</v>
      </c>
      <c r="E138" s="3" t="s">
        <v>94</v>
      </c>
      <c r="F138" s="3" t="s">
        <v>108</v>
      </c>
      <c r="G138" s="3">
        <v>800</v>
      </c>
      <c r="H138" s="10"/>
      <c r="I138" s="10"/>
      <c r="J138" s="10"/>
      <c r="K138" s="10"/>
      <c r="L138" s="10"/>
      <c r="M138" s="10"/>
      <c r="N138" s="10"/>
      <c r="O138" s="10">
        <f t="shared" si="20"/>
        <v>0</v>
      </c>
    </row>
    <row r="139" spans="1:20" ht="20.25" customHeight="1">
      <c r="A139" s="65"/>
      <c r="B139" s="55"/>
      <c r="C139" s="73"/>
      <c r="D139" s="3">
        <v>828</v>
      </c>
      <c r="E139" s="3" t="s">
        <v>94</v>
      </c>
      <c r="F139" s="3" t="s">
        <v>109</v>
      </c>
      <c r="G139" s="3" t="s">
        <v>129</v>
      </c>
      <c r="H139" s="10">
        <f>187053.4+22328+7460</f>
        <v>216841.4</v>
      </c>
      <c r="I139" s="10">
        <f>388965.4+22924+11180.9</f>
        <v>423070.30000000005</v>
      </c>
      <c r="J139" s="10">
        <f>187157.4+23389</f>
        <v>210546.4</v>
      </c>
      <c r="K139" s="10">
        <f t="shared" ref="K139:N139" si="21">187157.4+23389</f>
        <v>210546.4</v>
      </c>
      <c r="L139" s="10">
        <f t="shared" si="21"/>
        <v>210546.4</v>
      </c>
      <c r="M139" s="10">
        <f t="shared" si="21"/>
        <v>210546.4</v>
      </c>
      <c r="N139" s="10">
        <f t="shared" si="21"/>
        <v>210546.4</v>
      </c>
      <c r="O139" s="10">
        <f t="shared" si="20"/>
        <v>1692643.6999999997</v>
      </c>
    </row>
    <row r="140" spans="1:20" ht="21" hidden="1" customHeight="1">
      <c r="A140" s="65"/>
      <c r="B140" s="55"/>
      <c r="C140" s="73"/>
      <c r="D140" s="3">
        <v>828</v>
      </c>
      <c r="E140" s="3" t="s">
        <v>94</v>
      </c>
      <c r="F140" s="3" t="s">
        <v>109</v>
      </c>
      <c r="G140" s="3">
        <v>600</v>
      </c>
      <c r="H140" s="10"/>
      <c r="I140" s="10"/>
      <c r="J140" s="10"/>
      <c r="K140" s="10"/>
      <c r="L140" s="10"/>
      <c r="M140" s="10"/>
      <c r="N140" s="10"/>
      <c r="O140" s="10">
        <f t="shared" si="20"/>
        <v>0</v>
      </c>
    </row>
    <row r="141" spans="1:20" ht="18.75" customHeight="1">
      <c r="A141" s="65"/>
      <c r="B141" s="55"/>
      <c r="C141" s="73"/>
      <c r="D141" s="3">
        <v>828</v>
      </c>
      <c r="E141" s="3" t="s">
        <v>94</v>
      </c>
      <c r="F141" s="3" t="s">
        <v>110</v>
      </c>
      <c r="G141" s="4">
        <v>500</v>
      </c>
      <c r="H141" s="10">
        <f>1768270.6-78020+177001.3</f>
        <v>1867251.9000000001</v>
      </c>
      <c r="I141" s="10">
        <f>1012810.9+187000</f>
        <v>1199810.8999999999</v>
      </c>
      <c r="J141" s="10"/>
      <c r="K141" s="10"/>
      <c r="L141" s="10"/>
      <c r="M141" s="10"/>
      <c r="N141" s="10"/>
      <c r="O141" s="10">
        <f t="shared" si="20"/>
        <v>3067062.8</v>
      </c>
    </row>
    <row r="142" spans="1:20" ht="21" customHeight="1">
      <c r="A142" s="66"/>
      <c r="B142" s="55"/>
      <c r="C142" s="73"/>
      <c r="D142" s="3">
        <v>828</v>
      </c>
      <c r="E142" s="3" t="s">
        <v>94</v>
      </c>
      <c r="F142" s="3" t="s">
        <v>111</v>
      </c>
      <c r="G142" s="3" t="s">
        <v>128</v>
      </c>
      <c r="H142" s="10">
        <f>84197.8+35092.8+43729.1+9779.1</f>
        <v>172798.80000000002</v>
      </c>
      <c r="I142" s="10">
        <f>5000+18000+52507+8000</f>
        <v>83507</v>
      </c>
      <c r="J142" s="10">
        <f>200000+166900+18000</f>
        <v>384900</v>
      </c>
      <c r="K142" s="10">
        <v>268000</v>
      </c>
      <c r="L142" s="10">
        <v>468000</v>
      </c>
      <c r="M142" s="10">
        <v>468000</v>
      </c>
      <c r="N142" s="10">
        <v>468000</v>
      </c>
      <c r="O142" s="10">
        <f t="shared" si="20"/>
        <v>2313205.7999999998</v>
      </c>
    </row>
    <row r="143" spans="1:20" ht="21" hidden="1" customHeight="1">
      <c r="A143" s="9"/>
      <c r="B143" s="55"/>
      <c r="C143" s="74"/>
      <c r="D143" s="3">
        <v>828</v>
      </c>
      <c r="E143" s="3" t="s">
        <v>94</v>
      </c>
      <c r="F143" s="3" t="s">
        <v>111</v>
      </c>
      <c r="G143" s="3">
        <v>800</v>
      </c>
      <c r="H143" s="10"/>
      <c r="I143" s="10"/>
      <c r="J143" s="10"/>
      <c r="K143" s="10"/>
      <c r="L143" s="10"/>
      <c r="M143" s="10"/>
      <c r="N143" s="10"/>
      <c r="O143" s="10"/>
    </row>
    <row r="144" spans="1:20" ht="32.25" customHeight="1">
      <c r="A144" s="9"/>
      <c r="B144" s="55"/>
      <c r="C144" s="37" t="s">
        <v>79</v>
      </c>
      <c r="D144" s="43"/>
      <c r="E144" s="43"/>
      <c r="F144" s="43"/>
      <c r="G144" s="43"/>
      <c r="H144" s="10"/>
      <c r="I144" s="10"/>
      <c r="J144" s="10"/>
      <c r="K144" s="10"/>
      <c r="L144" s="10"/>
      <c r="M144" s="10"/>
      <c r="N144" s="10"/>
      <c r="O144" s="10"/>
    </row>
    <row r="145" spans="1:17" ht="35.25" customHeight="1">
      <c r="A145" s="9"/>
      <c r="B145" s="55"/>
      <c r="C145" s="37" t="s">
        <v>80</v>
      </c>
      <c r="D145" s="44"/>
      <c r="E145" s="44"/>
      <c r="F145" s="44"/>
      <c r="G145" s="44"/>
      <c r="H145" s="10"/>
      <c r="I145" s="10"/>
      <c r="J145" s="10"/>
      <c r="K145" s="10"/>
      <c r="L145" s="10"/>
      <c r="M145" s="10"/>
      <c r="N145" s="10"/>
      <c r="O145" s="10"/>
    </row>
    <row r="146" spans="1:17" ht="18" customHeight="1">
      <c r="A146" s="9"/>
      <c r="B146" s="55"/>
      <c r="C146" s="38" t="s">
        <v>81</v>
      </c>
      <c r="D146" s="44"/>
      <c r="E146" s="44"/>
      <c r="F146" s="44"/>
      <c r="G146" s="44"/>
      <c r="H146" s="10">
        <f>H141</f>
        <v>1867251.9000000001</v>
      </c>
      <c r="I146" s="10">
        <f>I141</f>
        <v>1199810.8999999999</v>
      </c>
      <c r="J146" s="10"/>
      <c r="K146" s="10"/>
      <c r="L146" s="10"/>
      <c r="M146" s="10"/>
      <c r="N146" s="10"/>
      <c r="O146" s="10">
        <f>SUM(H146:N146)</f>
        <v>3067062.8</v>
      </c>
      <c r="P146" s="2">
        <f>O146-'[1]5. Финансовое обеспечение ГП'!$O$141</f>
        <v>-184638.70000000019</v>
      </c>
    </row>
    <row r="147" spans="1:17" ht="63">
      <c r="A147" s="9"/>
      <c r="B147" s="55"/>
      <c r="C147" s="37" t="s">
        <v>82</v>
      </c>
      <c r="D147" s="43"/>
      <c r="E147" s="43"/>
      <c r="F147" s="43"/>
      <c r="G147" s="43"/>
      <c r="H147" s="10"/>
      <c r="I147" s="10"/>
      <c r="J147" s="10"/>
      <c r="K147" s="10"/>
      <c r="L147" s="10"/>
      <c r="M147" s="10"/>
      <c r="N147" s="10"/>
      <c r="O147" s="10"/>
    </row>
    <row r="148" spans="1:17" ht="48" customHeight="1">
      <c r="A148" s="9"/>
      <c r="B148" s="55"/>
      <c r="C148" s="37" t="s">
        <v>83</v>
      </c>
      <c r="D148" s="43"/>
      <c r="E148" s="43"/>
      <c r="F148" s="43"/>
      <c r="G148" s="43"/>
      <c r="H148" s="10"/>
      <c r="I148" s="10"/>
      <c r="J148" s="10"/>
      <c r="K148" s="10"/>
      <c r="L148" s="10"/>
      <c r="M148" s="10"/>
      <c r="N148" s="10"/>
      <c r="O148" s="10"/>
    </row>
    <row r="149" spans="1:17" ht="18.75" customHeight="1">
      <c r="A149" s="9"/>
      <c r="B149" s="55"/>
      <c r="C149" s="37" t="s">
        <v>16</v>
      </c>
      <c r="D149" s="44"/>
      <c r="E149" s="44"/>
      <c r="F149" s="44"/>
      <c r="G149" s="44"/>
      <c r="H149" s="10">
        <f>116403.7-4980+12412.4</f>
        <v>123836.09999999999</v>
      </c>
      <c r="I149" s="10">
        <f>69446.3+9842.1</f>
        <v>79288.400000000009</v>
      </c>
      <c r="J149" s="10">
        <v>0</v>
      </c>
      <c r="K149" s="10">
        <v>0</v>
      </c>
      <c r="L149" s="10">
        <v>0</v>
      </c>
      <c r="M149" s="10">
        <v>0</v>
      </c>
      <c r="N149" s="10">
        <v>0</v>
      </c>
      <c r="O149" s="10">
        <f>SUM(H149:N149)</f>
        <v>203124.5</v>
      </c>
    </row>
    <row r="150" spans="1:17" ht="21" customHeight="1">
      <c r="A150" s="9"/>
      <c r="B150" s="55"/>
      <c r="C150" s="37" t="s">
        <v>66</v>
      </c>
      <c r="D150" s="43"/>
      <c r="E150" s="43"/>
      <c r="F150" s="43"/>
      <c r="G150" s="43"/>
      <c r="H150" s="10"/>
      <c r="I150" s="10"/>
      <c r="J150" s="10"/>
      <c r="K150" s="10"/>
      <c r="L150" s="10"/>
      <c r="M150" s="10"/>
      <c r="N150" s="10"/>
      <c r="O150" s="10"/>
    </row>
    <row r="151" spans="1:17" ht="24.75" customHeight="1">
      <c r="A151" s="33" t="s">
        <v>91</v>
      </c>
      <c r="B151" s="39"/>
      <c r="C151" s="69" t="s">
        <v>46</v>
      </c>
      <c r="D151" s="70"/>
      <c r="E151" s="70"/>
      <c r="F151" s="70"/>
      <c r="G151" s="70"/>
      <c r="H151" s="70"/>
      <c r="I151" s="70"/>
      <c r="J151" s="70"/>
      <c r="K151" s="70"/>
      <c r="L151" s="70"/>
      <c r="M151" s="70"/>
      <c r="N151" s="70"/>
      <c r="O151" s="71"/>
    </row>
    <row r="152" spans="1:17" ht="21.75" customHeight="1">
      <c r="A152" s="64"/>
      <c r="B152" s="37" t="s">
        <v>46</v>
      </c>
      <c r="C152" s="72" t="s">
        <v>60</v>
      </c>
      <c r="D152" s="4"/>
      <c r="E152" s="5"/>
      <c r="F152" s="4"/>
      <c r="G152" s="39"/>
      <c r="H152" s="10">
        <f>SUM(H153:H164)</f>
        <v>1739948.7</v>
      </c>
      <c r="I152" s="10">
        <f t="shared" ref="I152:N152" si="22">SUM(I153:I164)</f>
        <v>1346803.4</v>
      </c>
      <c r="J152" s="10">
        <f t="shared" si="22"/>
        <v>1346943.4</v>
      </c>
      <c r="K152" s="10">
        <f t="shared" si="22"/>
        <v>1381880.5999999999</v>
      </c>
      <c r="L152" s="10">
        <f t="shared" si="22"/>
        <v>1381880.5999999999</v>
      </c>
      <c r="M152" s="10">
        <f t="shared" si="22"/>
        <v>1381880.5999999999</v>
      </c>
      <c r="N152" s="10">
        <f t="shared" si="22"/>
        <v>1381880.5999999999</v>
      </c>
      <c r="O152" s="10">
        <f>SUM(H152:N152)</f>
        <v>9961217.8999999985</v>
      </c>
      <c r="P152" s="2">
        <f>H152+H170</f>
        <v>1741236.9</v>
      </c>
      <c r="Q152" s="2">
        <f>O152+O170</f>
        <v>9970235.2999999989</v>
      </c>
    </row>
    <row r="153" spans="1:17" ht="21.75" customHeight="1">
      <c r="A153" s="65"/>
      <c r="B153" s="37"/>
      <c r="C153" s="73"/>
      <c r="D153" s="4">
        <v>828</v>
      </c>
      <c r="E153" s="5" t="s">
        <v>99</v>
      </c>
      <c r="F153" s="4" t="s">
        <v>112</v>
      </c>
      <c r="G153" s="4">
        <v>500</v>
      </c>
      <c r="H153" s="10">
        <v>20436</v>
      </c>
      <c r="I153" s="10">
        <v>20436</v>
      </c>
      <c r="J153" s="10">
        <v>20436</v>
      </c>
      <c r="K153" s="10">
        <v>20436</v>
      </c>
      <c r="L153" s="10">
        <v>20436</v>
      </c>
      <c r="M153" s="10">
        <v>20436</v>
      </c>
      <c r="N153" s="10">
        <v>20436</v>
      </c>
      <c r="O153" s="10">
        <f>SUM(H153:N153)</f>
        <v>143052</v>
      </c>
    </row>
    <row r="154" spans="1:17" ht="21.75" customHeight="1">
      <c r="A154" s="65"/>
      <c r="B154" s="37"/>
      <c r="C154" s="73"/>
      <c r="D154" s="4">
        <v>828</v>
      </c>
      <c r="E154" s="4" t="s">
        <v>99</v>
      </c>
      <c r="F154" s="4" t="s">
        <v>113</v>
      </c>
      <c r="G154" s="4">
        <v>500</v>
      </c>
      <c r="H154" s="10">
        <v>12936.8</v>
      </c>
      <c r="I154" s="10">
        <v>12936.8</v>
      </c>
      <c r="J154" s="10">
        <v>12936.8</v>
      </c>
      <c r="K154" s="10">
        <v>12936.8</v>
      </c>
      <c r="L154" s="10">
        <v>12936.8</v>
      </c>
      <c r="M154" s="10">
        <v>12936.8</v>
      </c>
      <c r="N154" s="10">
        <v>12936.8</v>
      </c>
      <c r="O154" s="10">
        <f t="shared" ref="O154:O164" si="23">SUM(H154:N154)</f>
        <v>90557.6</v>
      </c>
    </row>
    <row r="155" spans="1:17" ht="21.75" customHeight="1">
      <c r="A155" s="65"/>
      <c r="B155" s="37"/>
      <c r="C155" s="73"/>
      <c r="D155" s="4">
        <v>812</v>
      </c>
      <c r="E155" s="4" t="s">
        <v>114</v>
      </c>
      <c r="F155" s="4" t="s">
        <v>112</v>
      </c>
      <c r="G155" s="4">
        <v>500</v>
      </c>
      <c r="H155" s="10">
        <v>200</v>
      </c>
      <c r="I155" s="10">
        <v>200</v>
      </c>
      <c r="J155" s="10">
        <v>200</v>
      </c>
      <c r="K155" s="10">
        <v>200</v>
      </c>
      <c r="L155" s="10">
        <v>200</v>
      </c>
      <c r="M155" s="10">
        <v>200</v>
      </c>
      <c r="N155" s="10">
        <v>200</v>
      </c>
      <c r="O155" s="10">
        <f t="shared" si="23"/>
        <v>1400</v>
      </c>
    </row>
    <row r="156" spans="1:17" ht="21.75" customHeight="1">
      <c r="A156" s="65"/>
      <c r="B156" s="37"/>
      <c r="C156" s="73"/>
      <c r="D156" s="4">
        <v>828</v>
      </c>
      <c r="E156" s="5" t="s">
        <v>99</v>
      </c>
      <c r="F156" s="4" t="s">
        <v>115</v>
      </c>
      <c r="G156" s="4">
        <v>500</v>
      </c>
      <c r="H156" s="10">
        <v>163.19999999999999</v>
      </c>
      <c r="I156" s="10">
        <v>163.19999999999999</v>
      </c>
      <c r="J156" s="10">
        <v>163.19999999999999</v>
      </c>
      <c r="K156" s="10">
        <v>163.19999999999999</v>
      </c>
      <c r="L156" s="10">
        <v>163.19999999999999</v>
      </c>
      <c r="M156" s="10">
        <v>163.19999999999999</v>
      </c>
      <c r="N156" s="10">
        <v>163.19999999999999</v>
      </c>
      <c r="O156" s="10">
        <f t="shared" si="23"/>
        <v>1142.4000000000001</v>
      </c>
    </row>
    <row r="157" spans="1:17" ht="21.75" customHeight="1">
      <c r="A157" s="65"/>
      <c r="B157" s="37"/>
      <c r="C157" s="73"/>
      <c r="D157" s="4">
        <v>828</v>
      </c>
      <c r="E157" s="5" t="s">
        <v>99</v>
      </c>
      <c r="F157" s="4" t="s">
        <v>116</v>
      </c>
      <c r="G157" s="4">
        <v>500</v>
      </c>
      <c r="H157" s="10">
        <v>4708.8999999999996</v>
      </c>
      <c r="I157" s="10">
        <v>4708.8999999999996</v>
      </c>
      <c r="J157" s="10">
        <v>4708.8999999999996</v>
      </c>
      <c r="K157" s="10">
        <v>4708.8999999999996</v>
      </c>
      <c r="L157" s="10">
        <v>4708.8999999999996</v>
      </c>
      <c r="M157" s="10">
        <v>4708.8999999999996</v>
      </c>
      <c r="N157" s="10">
        <v>4708.8999999999996</v>
      </c>
      <c r="O157" s="10">
        <f t="shared" si="23"/>
        <v>32962.300000000003</v>
      </c>
    </row>
    <row r="158" spans="1:17" ht="21.75" customHeight="1">
      <c r="A158" s="65"/>
      <c r="B158" s="37"/>
      <c r="C158" s="73"/>
      <c r="D158" s="4">
        <v>828</v>
      </c>
      <c r="E158" s="5" t="s">
        <v>99</v>
      </c>
      <c r="F158" s="4" t="s">
        <v>117</v>
      </c>
      <c r="G158" s="4">
        <v>200</v>
      </c>
      <c r="H158" s="10">
        <v>1067892</v>
      </c>
      <c r="I158" s="15">
        <f>1067892</f>
        <v>1067892</v>
      </c>
      <c r="J158" s="10">
        <v>1067892</v>
      </c>
      <c r="K158" s="10">
        <v>1067892</v>
      </c>
      <c r="L158" s="10">
        <v>1067892</v>
      </c>
      <c r="M158" s="10">
        <v>1067892</v>
      </c>
      <c r="N158" s="10">
        <v>1067892</v>
      </c>
      <c r="O158" s="10">
        <f t="shared" si="23"/>
        <v>7475244</v>
      </c>
    </row>
    <row r="159" spans="1:17" ht="21.75" customHeight="1">
      <c r="A159" s="65"/>
      <c r="B159" s="37"/>
      <c r="C159" s="73"/>
      <c r="D159" s="4">
        <v>828</v>
      </c>
      <c r="E159" s="5" t="s">
        <v>99</v>
      </c>
      <c r="F159" s="4" t="s">
        <v>118</v>
      </c>
      <c r="G159" s="4">
        <v>500</v>
      </c>
      <c r="H159" s="14">
        <v>389780</v>
      </c>
      <c r="I159" s="10">
        <v>0</v>
      </c>
      <c r="J159" s="10">
        <v>0</v>
      </c>
      <c r="K159" s="10">
        <v>0</v>
      </c>
      <c r="L159" s="10">
        <v>0</v>
      </c>
      <c r="M159" s="10">
        <v>0</v>
      </c>
      <c r="N159" s="10">
        <v>0</v>
      </c>
      <c r="O159" s="10">
        <f t="shared" si="23"/>
        <v>389780</v>
      </c>
    </row>
    <row r="160" spans="1:17" ht="21.75" customHeight="1">
      <c r="A160" s="65"/>
      <c r="B160" s="37"/>
      <c r="C160" s="73"/>
      <c r="D160" s="4">
        <v>828</v>
      </c>
      <c r="E160" s="5" t="s">
        <v>99</v>
      </c>
      <c r="F160" s="4" t="s">
        <v>119</v>
      </c>
      <c r="G160" s="4">
        <v>800</v>
      </c>
      <c r="H160" s="10">
        <v>229866</v>
      </c>
      <c r="I160" s="10">
        <v>229866</v>
      </c>
      <c r="J160" s="10">
        <v>229866</v>
      </c>
      <c r="K160" s="10">
        <v>229866</v>
      </c>
      <c r="L160" s="10">
        <v>229866</v>
      </c>
      <c r="M160" s="10">
        <v>229866</v>
      </c>
      <c r="N160" s="10">
        <v>229866</v>
      </c>
      <c r="O160" s="10">
        <f t="shared" si="23"/>
        <v>1609062</v>
      </c>
    </row>
    <row r="161" spans="1:15" ht="21.75" customHeight="1">
      <c r="A161" s="65"/>
      <c r="B161" s="37"/>
      <c r="C161" s="73"/>
      <c r="D161" s="4">
        <v>810</v>
      </c>
      <c r="E161" s="5" t="s">
        <v>99</v>
      </c>
      <c r="F161" s="4" t="s">
        <v>120</v>
      </c>
      <c r="G161" s="4">
        <v>800</v>
      </c>
      <c r="H161" s="50">
        <f>3294+71.8+3500</f>
        <v>6865.8</v>
      </c>
      <c r="I161" s="50">
        <f>3425.8+74.7</f>
        <v>3500.5</v>
      </c>
      <c r="J161" s="50">
        <f>3562.8+77.7</f>
        <v>3640.5</v>
      </c>
      <c r="K161" s="50">
        <f>4500+77.7</f>
        <v>4577.7</v>
      </c>
      <c r="L161" s="50">
        <f t="shared" ref="L161:N161" si="24">4500+77.7</f>
        <v>4577.7</v>
      </c>
      <c r="M161" s="50">
        <f t="shared" si="24"/>
        <v>4577.7</v>
      </c>
      <c r="N161" s="50">
        <f t="shared" si="24"/>
        <v>4577.7</v>
      </c>
      <c r="O161" s="10">
        <f t="shared" si="23"/>
        <v>32317.600000000002</v>
      </c>
    </row>
    <row r="162" spans="1:15" ht="21.75" hidden="1" customHeight="1">
      <c r="A162" s="65"/>
      <c r="B162" s="37"/>
      <c r="C162" s="73"/>
      <c r="D162" s="9">
        <v>810</v>
      </c>
      <c r="E162" s="9" t="s">
        <v>99</v>
      </c>
      <c r="F162" s="9" t="s">
        <v>121</v>
      </c>
      <c r="G162" s="9">
        <v>800</v>
      </c>
      <c r="H162" s="10"/>
      <c r="I162" s="10"/>
      <c r="J162" s="10"/>
      <c r="K162" s="10"/>
      <c r="L162" s="10"/>
      <c r="M162" s="10"/>
      <c r="N162" s="10"/>
      <c r="O162" s="10">
        <f t="shared" si="23"/>
        <v>0</v>
      </c>
    </row>
    <row r="163" spans="1:15" ht="21.75" customHeight="1">
      <c r="A163" s="65"/>
      <c r="B163" s="37"/>
      <c r="C163" s="73"/>
      <c r="D163" s="4">
        <v>828</v>
      </c>
      <c r="E163" s="5" t="s">
        <v>99</v>
      </c>
      <c r="F163" s="4" t="s">
        <v>122</v>
      </c>
      <c r="G163" s="4">
        <v>800</v>
      </c>
      <c r="H163" s="10">
        <v>7100</v>
      </c>
      <c r="I163" s="10">
        <v>7100</v>
      </c>
      <c r="J163" s="10">
        <v>7100</v>
      </c>
      <c r="K163" s="10">
        <v>7100</v>
      </c>
      <c r="L163" s="10">
        <v>7100</v>
      </c>
      <c r="M163" s="10">
        <v>7100</v>
      </c>
      <c r="N163" s="10">
        <v>7100</v>
      </c>
      <c r="O163" s="10">
        <f t="shared" si="23"/>
        <v>49700</v>
      </c>
    </row>
    <row r="164" spans="1:15" ht="21.75" customHeight="1">
      <c r="A164" s="66"/>
      <c r="B164" s="37"/>
      <c r="C164" s="74"/>
      <c r="D164" s="4">
        <v>828</v>
      </c>
      <c r="E164" s="5" t="s">
        <v>99</v>
      </c>
      <c r="F164" s="4" t="s">
        <v>123</v>
      </c>
      <c r="G164" s="4">
        <v>800</v>
      </c>
      <c r="H164" s="10">
        <v>0</v>
      </c>
      <c r="I164" s="10">
        <v>0</v>
      </c>
      <c r="J164" s="10">
        <v>0</v>
      </c>
      <c r="K164" s="10">
        <v>34000</v>
      </c>
      <c r="L164" s="10">
        <v>34000</v>
      </c>
      <c r="M164" s="10">
        <v>34000</v>
      </c>
      <c r="N164" s="10">
        <v>34000</v>
      </c>
      <c r="O164" s="10">
        <f t="shared" si="23"/>
        <v>136000</v>
      </c>
    </row>
    <row r="165" spans="1:15" ht="21" customHeight="1">
      <c r="A165" s="9"/>
      <c r="B165" s="37"/>
      <c r="C165" s="37" t="s">
        <v>79</v>
      </c>
      <c r="D165" s="43"/>
      <c r="E165" s="43"/>
      <c r="F165" s="43"/>
      <c r="G165" s="43"/>
      <c r="H165" s="10"/>
      <c r="I165" s="10"/>
      <c r="J165" s="10"/>
      <c r="K165" s="10"/>
      <c r="L165" s="10"/>
      <c r="M165" s="10"/>
      <c r="N165" s="10"/>
      <c r="O165" s="10"/>
    </row>
    <row r="166" spans="1:15" ht="31.5">
      <c r="A166" s="9"/>
      <c r="B166" s="37"/>
      <c r="C166" s="37" t="s">
        <v>80</v>
      </c>
      <c r="D166" s="44"/>
      <c r="E166" s="44"/>
      <c r="F166" s="44"/>
      <c r="G166" s="44"/>
      <c r="H166" s="10"/>
      <c r="I166" s="10"/>
      <c r="J166" s="10"/>
      <c r="K166" s="10"/>
      <c r="L166" s="10"/>
      <c r="M166" s="10"/>
      <c r="N166" s="10"/>
      <c r="O166" s="10"/>
    </row>
    <row r="167" spans="1:15" ht="20.25" customHeight="1">
      <c r="A167" s="9"/>
      <c r="B167" s="38"/>
      <c r="C167" s="38" t="s">
        <v>81</v>
      </c>
      <c r="D167" s="44"/>
      <c r="E167" s="44"/>
      <c r="F167" s="44"/>
      <c r="G167" s="44"/>
      <c r="H167" s="10">
        <f>H153+H154+H155+H156+H157+H159</f>
        <v>428224.9</v>
      </c>
      <c r="I167" s="10">
        <f t="shared" ref="I167:N167" si="25">I153+I154+I155+I156+I157+I159</f>
        <v>38444.9</v>
      </c>
      <c r="J167" s="10">
        <f t="shared" si="25"/>
        <v>38444.9</v>
      </c>
      <c r="K167" s="10">
        <f t="shared" si="25"/>
        <v>38444.9</v>
      </c>
      <c r="L167" s="10">
        <f t="shared" si="25"/>
        <v>38444.9</v>
      </c>
      <c r="M167" s="10">
        <f t="shared" si="25"/>
        <v>38444.9</v>
      </c>
      <c r="N167" s="10">
        <f t="shared" si="25"/>
        <v>38444.9</v>
      </c>
      <c r="O167" s="10">
        <f>SUM(H167:N167)</f>
        <v>658894.30000000016</v>
      </c>
    </row>
    <row r="168" spans="1:15" ht="48.75" customHeight="1">
      <c r="A168" s="9"/>
      <c r="B168" s="37"/>
      <c r="C168" s="37" t="s">
        <v>82</v>
      </c>
      <c r="D168" s="43"/>
      <c r="E168" s="43"/>
      <c r="F168" s="43"/>
      <c r="G168" s="43"/>
      <c r="H168" s="10"/>
      <c r="I168" s="10"/>
      <c r="J168" s="10"/>
      <c r="K168" s="10"/>
      <c r="L168" s="10"/>
      <c r="M168" s="10"/>
      <c r="N168" s="10"/>
      <c r="O168" s="10"/>
    </row>
    <row r="169" spans="1:15" ht="48.75" customHeight="1">
      <c r="A169" s="9"/>
      <c r="B169" s="37"/>
      <c r="C169" s="37" t="s">
        <v>83</v>
      </c>
      <c r="D169" s="43"/>
      <c r="E169" s="43"/>
      <c r="F169" s="43"/>
      <c r="G169" s="43"/>
      <c r="H169" s="10"/>
      <c r="I169" s="10"/>
      <c r="J169" s="10"/>
      <c r="K169" s="10"/>
      <c r="L169" s="10"/>
      <c r="M169" s="10"/>
      <c r="N169" s="10"/>
      <c r="O169" s="10"/>
    </row>
    <row r="170" spans="1:15" ht="21" customHeight="1">
      <c r="A170" s="9"/>
      <c r="B170" s="37"/>
      <c r="C170" s="37" t="s">
        <v>16</v>
      </c>
      <c r="D170" s="44"/>
      <c r="E170" s="44"/>
      <c r="F170" s="44"/>
      <c r="G170" s="44"/>
      <c r="H170" s="10">
        <v>1288.2</v>
      </c>
      <c r="I170" s="10">
        <v>1288.2</v>
      </c>
      <c r="J170" s="10">
        <v>1288.2</v>
      </c>
      <c r="K170" s="10">
        <v>1288.2</v>
      </c>
      <c r="L170" s="10">
        <v>1288.2</v>
      </c>
      <c r="M170" s="10">
        <v>1288.2</v>
      </c>
      <c r="N170" s="10">
        <v>1288.2</v>
      </c>
      <c r="O170" s="10">
        <f>SUM(H170:N170)</f>
        <v>9017.4</v>
      </c>
    </row>
    <row r="171" spans="1:15" ht="18.75" customHeight="1">
      <c r="A171" s="9"/>
      <c r="B171" s="37"/>
      <c r="C171" s="37" t="s">
        <v>66</v>
      </c>
      <c r="D171" s="43"/>
      <c r="E171" s="43"/>
      <c r="F171" s="43"/>
      <c r="G171" s="43"/>
      <c r="H171" s="10"/>
      <c r="I171" s="10"/>
      <c r="J171" s="10"/>
      <c r="K171" s="10"/>
      <c r="L171" s="10"/>
      <c r="M171" s="10"/>
      <c r="N171" s="10"/>
      <c r="O171" s="10"/>
    </row>
    <row r="172" spans="1:15" ht="26.25" customHeight="1">
      <c r="A172" s="33" t="s">
        <v>92</v>
      </c>
      <c r="B172" s="39"/>
      <c r="C172" s="69" t="s">
        <v>47</v>
      </c>
      <c r="D172" s="70"/>
      <c r="E172" s="70"/>
      <c r="F172" s="70"/>
      <c r="G172" s="70"/>
      <c r="H172" s="70"/>
      <c r="I172" s="70"/>
      <c r="J172" s="70"/>
      <c r="K172" s="70"/>
      <c r="L172" s="70"/>
      <c r="M172" s="70"/>
      <c r="N172" s="70"/>
      <c r="O172" s="71"/>
    </row>
    <row r="173" spans="1:15" ht="20.25" customHeight="1">
      <c r="A173" s="64"/>
      <c r="B173" s="37" t="s">
        <v>47</v>
      </c>
      <c r="C173" s="72" t="s">
        <v>60</v>
      </c>
      <c r="D173" s="4"/>
      <c r="E173" s="5"/>
      <c r="F173" s="4"/>
      <c r="G173" s="39"/>
      <c r="H173" s="10">
        <f>SUM(H174:H176)</f>
        <v>217848.39999999997</v>
      </c>
      <c r="I173" s="10">
        <f t="shared" ref="I173:N173" si="26">SUM(I174:I176)</f>
        <v>225531.8</v>
      </c>
      <c r="J173" s="10">
        <f t="shared" si="26"/>
        <v>232989.8</v>
      </c>
      <c r="K173" s="10">
        <f t="shared" si="26"/>
        <v>242309.39199999999</v>
      </c>
      <c r="L173" s="10">
        <f t="shared" si="26"/>
        <v>252001.76767999999</v>
      </c>
      <c r="M173" s="10">
        <f t="shared" si="26"/>
        <v>262081.83838720003</v>
      </c>
      <c r="N173" s="10">
        <f t="shared" si="26"/>
        <v>272565.11192268803</v>
      </c>
      <c r="O173" s="10">
        <f>SUM(O174:O176)</f>
        <v>1705328.109989888</v>
      </c>
    </row>
    <row r="174" spans="1:15" ht="32.25" customHeight="1">
      <c r="A174" s="65"/>
      <c r="B174" s="37"/>
      <c r="C174" s="73"/>
      <c r="D174" s="4">
        <v>828</v>
      </c>
      <c r="E174" s="5" t="s">
        <v>99</v>
      </c>
      <c r="F174" s="4" t="s">
        <v>124</v>
      </c>
      <c r="G174" s="9" t="s">
        <v>130</v>
      </c>
      <c r="H174" s="14">
        <f>35662.1+3308+44273.7-44273.7</f>
        <v>38970.099999999991</v>
      </c>
      <c r="I174" s="10">
        <v>40131.1</v>
      </c>
      <c r="J174" s="10">
        <v>41527.1</v>
      </c>
      <c r="K174" s="10">
        <v>43188.184000000001</v>
      </c>
      <c r="L174" s="10">
        <v>44915.711360000001</v>
      </c>
      <c r="M174" s="10">
        <v>46712.339814400002</v>
      </c>
      <c r="N174" s="10">
        <v>48580.833406976002</v>
      </c>
      <c r="O174" s="10">
        <f>SUM(H174:N174)</f>
        <v>304025.36858137604</v>
      </c>
    </row>
    <row r="175" spans="1:15" ht="32.25" customHeight="1">
      <c r="A175" s="65"/>
      <c r="B175" s="37"/>
      <c r="C175" s="73"/>
      <c r="D175" s="4">
        <v>828</v>
      </c>
      <c r="E175" s="5" t="s">
        <v>125</v>
      </c>
      <c r="F175" s="4" t="s">
        <v>126</v>
      </c>
      <c r="G175" s="9" t="s">
        <v>131</v>
      </c>
      <c r="H175" s="10">
        <v>143328</v>
      </c>
      <c r="I175" s="10">
        <v>148465</v>
      </c>
      <c r="J175" s="10">
        <v>153218</v>
      </c>
      <c r="K175" s="10">
        <v>159346.72</v>
      </c>
      <c r="L175" s="10">
        <v>165720.5888</v>
      </c>
      <c r="M175" s="10">
        <v>172349.41235200001</v>
      </c>
      <c r="N175" s="10">
        <v>179243.38884608002</v>
      </c>
      <c r="O175" s="10">
        <f>SUM(H175:N175)</f>
        <v>1121671.1099980799</v>
      </c>
    </row>
    <row r="176" spans="1:15" ht="34.5" customHeight="1">
      <c r="A176" s="66"/>
      <c r="B176" s="37"/>
      <c r="C176" s="74"/>
      <c r="D176" s="4">
        <v>828</v>
      </c>
      <c r="E176" s="5" t="s">
        <v>99</v>
      </c>
      <c r="F176" s="4" t="s">
        <v>126</v>
      </c>
      <c r="G176" s="9" t="s">
        <v>130</v>
      </c>
      <c r="H176" s="10">
        <v>35550.300000000003</v>
      </c>
      <c r="I176" s="10">
        <v>36935.699999999997</v>
      </c>
      <c r="J176" s="10">
        <v>38244.699999999997</v>
      </c>
      <c r="K176" s="10">
        <v>39774.487999999998</v>
      </c>
      <c r="L176" s="10">
        <v>41365.467519999998</v>
      </c>
      <c r="M176" s="10">
        <v>43020.086220799996</v>
      </c>
      <c r="N176" s="10">
        <v>44740.889669632001</v>
      </c>
      <c r="O176" s="10">
        <f>SUM(H176:N176)</f>
        <v>279631.63141043199</v>
      </c>
    </row>
    <row r="177" spans="1:15" ht="21.75" customHeight="1">
      <c r="A177" s="9"/>
      <c r="B177" s="37"/>
      <c r="C177" s="37" t="s">
        <v>79</v>
      </c>
      <c r="D177" s="43"/>
      <c r="E177" s="43"/>
      <c r="F177" s="43"/>
      <c r="G177" s="43"/>
      <c r="H177" s="10"/>
      <c r="I177" s="10"/>
      <c r="J177" s="10"/>
      <c r="K177" s="10"/>
      <c r="L177" s="10"/>
      <c r="M177" s="10"/>
      <c r="N177" s="10"/>
      <c r="O177" s="10"/>
    </row>
    <row r="178" spans="1:15" ht="31.5">
      <c r="A178" s="9"/>
      <c r="B178" s="37"/>
      <c r="C178" s="37" t="s">
        <v>80</v>
      </c>
      <c r="D178" s="44"/>
      <c r="E178" s="44"/>
      <c r="F178" s="44"/>
      <c r="G178" s="44"/>
      <c r="H178" s="10"/>
      <c r="I178" s="10"/>
      <c r="J178" s="10"/>
      <c r="K178" s="10"/>
      <c r="L178" s="10"/>
      <c r="M178" s="10"/>
      <c r="N178" s="10"/>
      <c r="O178" s="10"/>
    </row>
    <row r="179" spans="1:15" ht="19.5" customHeight="1">
      <c r="A179" s="9"/>
      <c r="B179" s="38"/>
      <c r="C179" s="38" t="s">
        <v>81</v>
      </c>
      <c r="D179" s="44"/>
      <c r="E179" s="44"/>
      <c r="F179" s="44"/>
      <c r="G179" s="44"/>
      <c r="H179" s="10"/>
      <c r="I179" s="10"/>
      <c r="J179" s="10"/>
      <c r="K179" s="10"/>
      <c r="L179" s="10"/>
      <c r="M179" s="10"/>
      <c r="N179" s="10"/>
      <c r="O179" s="10"/>
    </row>
    <row r="180" spans="1:15" ht="51.75" customHeight="1">
      <c r="A180" s="9"/>
      <c r="B180" s="37"/>
      <c r="C180" s="37" t="s">
        <v>82</v>
      </c>
      <c r="D180" s="43"/>
      <c r="E180" s="43"/>
      <c r="F180" s="43"/>
      <c r="G180" s="43"/>
      <c r="H180" s="10"/>
      <c r="I180" s="10"/>
      <c r="J180" s="10"/>
      <c r="K180" s="10"/>
      <c r="L180" s="10"/>
      <c r="M180" s="10"/>
      <c r="N180" s="10"/>
      <c r="O180" s="10"/>
    </row>
    <row r="181" spans="1:15" ht="49.5" customHeight="1">
      <c r="A181" s="9"/>
      <c r="B181" s="37"/>
      <c r="C181" s="37" t="s">
        <v>83</v>
      </c>
      <c r="D181" s="43"/>
      <c r="E181" s="43"/>
      <c r="F181" s="43"/>
      <c r="G181" s="43"/>
      <c r="H181" s="10"/>
      <c r="I181" s="10"/>
      <c r="J181" s="10"/>
      <c r="K181" s="10"/>
      <c r="L181" s="10"/>
      <c r="M181" s="10"/>
      <c r="N181" s="10"/>
      <c r="O181" s="10"/>
    </row>
    <row r="182" spans="1:15" ht="20.25" customHeight="1">
      <c r="A182" s="9"/>
      <c r="B182" s="37"/>
      <c r="C182" s="37" t="s">
        <v>16</v>
      </c>
      <c r="D182" s="44"/>
      <c r="E182" s="44"/>
      <c r="F182" s="44"/>
      <c r="G182" s="44"/>
      <c r="H182" s="10"/>
      <c r="I182" s="10"/>
      <c r="J182" s="10"/>
      <c r="K182" s="10"/>
      <c r="L182" s="10"/>
      <c r="M182" s="10"/>
      <c r="N182" s="10"/>
      <c r="O182" s="10"/>
    </row>
    <row r="183" spans="1:15" ht="22.5" customHeight="1">
      <c r="A183" s="9"/>
      <c r="B183" s="37"/>
      <c r="C183" s="37" t="s">
        <v>66</v>
      </c>
      <c r="D183" s="43"/>
      <c r="E183" s="43"/>
      <c r="F183" s="43"/>
      <c r="G183" s="43"/>
      <c r="H183" s="10"/>
      <c r="I183" s="10"/>
      <c r="J183" s="10"/>
      <c r="K183" s="10"/>
      <c r="L183" s="10"/>
      <c r="M183" s="10"/>
      <c r="N183" s="10"/>
      <c r="O183" s="10"/>
    </row>
  </sheetData>
  <mergeCells count="53">
    <mergeCell ref="C151:O151"/>
    <mergeCell ref="A152:A164"/>
    <mergeCell ref="C152:C164"/>
    <mergeCell ref="C172:O172"/>
    <mergeCell ref="A173:A176"/>
    <mergeCell ref="C173:C176"/>
    <mergeCell ref="A123:A127"/>
    <mergeCell ref="C123:C127"/>
    <mergeCell ref="C135:O135"/>
    <mergeCell ref="A136:A142"/>
    <mergeCell ref="B136:B150"/>
    <mergeCell ref="C136:C143"/>
    <mergeCell ref="C104:O104"/>
    <mergeCell ref="B105:B112"/>
    <mergeCell ref="C113:O113"/>
    <mergeCell ref="B114:B121"/>
    <mergeCell ref="C122:O122"/>
    <mergeCell ref="A71:A78"/>
    <mergeCell ref="B71:B85"/>
    <mergeCell ref="C71:C78"/>
    <mergeCell ref="C86:O86"/>
    <mergeCell ref="C95:O95"/>
    <mergeCell ref="B96:B103"/>
    <mergeCell ref="D56:G56"/>
    <mergeCell ref="H56:O56"/>
    <mergeCell ref="D57:G57"/>
    <mergeCell ref="C59:O59"/>
    <mergeCell ref="B61:B69"/>
    <mergeCell ref="C70:O70"/>
    <mergeCell ref="C56:C57"/>
    <mergeCell ref="B42:B45"/>
    <mergeCell ref="B46:B49"/>
    <mergeCell ref="B50:B53"/>
    <mergeCell ref="A56:A57"/>
    <mergeCell ref="B56:B57"/>
    <mergeCell ref="B38:B41"/>
    <mergeCell ref="A10:A11"/>
    <mergeCell ref="B10:B11"/>
    <mergeCell ref="C10:C11"/>
    <mergeCell ref="H10:O10"/>
    <mergeCell ref="B13:B16"/>
    <mergeCell ref="B17:C17"/>
    <mergeCell ref="B18:B21"/>
    <mergeCell ref="B22:B25"/>
    <mergeCell ref="B26:B29"/>
    <mergeCell ref="B30:B33"/>
    <mergeCell ref="B34:B37"/>
    <mergeCell ref="A8:O8"/>
    <mergeCell ref="K2:O2"/>
    <mergeCell ref="K3:O3"/>
    <mergeCell ref="K4:O4"/>
    <mergeCell ref="K5:O5"/>
    <mergeCell ref="A7:O7"/>
  </mergeCells>
  <pageMargins left="0.39370078740157483" right="0.39370078740157483" top="0.39370078740157483" bottom="0.39370078740157483" header="0.19685039370078741" footer="0"/>
  <pageSetup paperSize="9" scale="60" firstPageNumber="3" fitToHeight="1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5. Финансовое обеспечение ГП14</vt:lpstr>
      <vt:lpstr>'5. Финансовое обеспечение ГП14'!Заголовки_для_печати</vt:lpstr>
      <vt:lpstr>'5. Финансовое обеспечение ГП14'!Область_печати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Кондакова Анна Юрьевна</dc:creator>
  <cp:lastModifiedBy>Шеховцова</cp:lastModifiedBy>
  <cp:lastPrinted>2024-07-09T13:04:58Z</cp:lastPrinted>
  <dcterms:created xsi:type="dcterms:W3CDTF">2023-03-30T13:12:42Z</dcterms:created>
  <dcterms:modified xsi:type="dcterms:W3CDTF">2024-07-09T13:05:09Z</dcterms:modified>
</cp:coreProperties>
</file>